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00\public1\12.Договоры\Договора с НПО\Договора за 2024 год\МАНГЫСТАУ\УКЗиСП МАНГИСТАУ\139 ОФ «Асыл Мирас Мангистау\Договор\"/>
    </mc:Choice>
  </mc:AlternateContent>
  <xr:revisionPtr revIDLastSave="0" documentId="13_ncr:1_{639CF341-D9F6-4382-89CC-84AA909854C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Смета кор" sheetId="3" r:id="rId1"/>
    <sheet name="расчет ЗП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" i="3" l="1"/>
  <c r="G40" i="3"/>
  <c r="G36" i="3"/>
  <c r="G29" i="3"/>
  <c r="G25" i="3"/>
  <c r="G12" i="3"/>
  <c r="G11" i="3" s="1"/>
  <c r="H42" i="3"/>
  <c r="H43" i="3"/>
  <c r="H47" i="3"/>
  <c r="H59" i="3"/>
  <c r="F24" i="3"/>
  <c r="H24" i="3" s="1"/>
  <c r="F46" i="3"/>
  <c r="H46" i="3" s="1"/>
  <c r="F47" i="3"/>
  <c r="F48" i="3"/>
  <c r="H48" i="3" s="1"/>
  <c r="F49" i="3"/>
  <c r="H49" i="3" s="1"/>
  <c r="F50" i="3"/>
  <c r="H50" i="3" s="1"/>
  <c r="F51" i="3"/>
  <c r="H51" i="3" s="1"/>
  <c r="F52" i="3"/>
  <c r="H52" i="3" s="1"/>
  <c r="F53" i="3"/>
  <c r="H53" i="3" s="1"/>
  <c r="F54" i="3"/>
  <c r="H54" i="3" s="1"/>
  <c r="F55" i="3"/>
  <c r="H55" i="3" s="1"/>
  <c r="F56" i="3"/>
  <c r="H56" i="3" s="1"/>
  <c r="F57" i="3"/>
  <c r="H57" i="3" s="1"/>
  <c r="F58" i="3"/>
  <c r="H58" i="3" s="1"/>
  <c r="F59" i="3"/>
  <c r="F45" i="3"/>
  <c r="H45" i="3" s="1"/>
  <c r="F38" i="3"/>
  <c r="H38" i="3" s="1"/>
  <c r="F39" i="3"/>
  <c r="H39" i="3" s="1"/>
  <c r="F37" i="3"/>
  <c r="H37" i="3" s="1"/>
  <c r="F41" i="3"/>
  <c r="F40" i="3" s="1"/>
  <c r="H40" i="3" s="1"/>
  <c r="F27" i="3"/>
  <c r="H27" i="3" s="1"/>
  <c r="F26" i="3"/>
  <c r="H26" i="3" s="1"/>
  <c r="F14" i="3"/>
  <c r="H14" i="3" s="1"/>
  <c r="F15" i="3"/>
  <c r="H15" i="3" s="1"/>
  <c r="F16" i="3"/>
  <c r="H16" i="3" s="1"/>
  <c r="F17" i="3"/>
  <c r="H17" i="3" s="1"/>
  <c r="F18" i="3"/>
  <c r="H18" i="3" s="1"/>
  <c r="F19" i="3"/>
  <c r="H19" i="3" s="1"/>
  <c r="F20" i="3"/>
  <c r="H20" i="3" s="1"/>
  <c r="F13" i="3"/>
  <c r="F12" i="3" s="1"/>
  <c r="I14" i="2"/>
  <c r="B15" i="2"/>
  <c r="D15" i="2"/>
  <c r="G15" i="2"/>
  <c r="I15" i="2"/>
  <c r="B16" i="2"/>
  <c r="D16" i="2"/>
  <c r="C16" i="2" s="1"/>
  <c r="G16" i="2"/>
  <c r="I16" i="2"/>
  <c r="B17" i="2"/>
  <c r="D17" i="2"/>
  <c r="G17" i="2"/>
  <c r="I17" i="2"/>
  <c r="G14" i="2"/>
  <c r="D14" i="2"/>
  <c r="B14" i="2"/>
  <c r="E5" i="2"/>
  <c r="E4" i="2"/>
  <c r="E3" i="2"/>
  <c r="E2" i="2"/>
  <c r="E22" i="3"/>
  <c r="F35" i="3"/>
  <c r="H35" i="3" s="1"/>
  <c r="F34" i="3"/>
  <c r="H34" i="3" s="1"/>
  <c r="F33" i="3"/>
  <c r="H33" i="3" s="1"/>
  <c r="F32" i="3"/>
  <c r="H32" i="3" s="1"/>
  <c r="F31" i="3"/>
  <c r="H31" i="3" s="1"/>
  <c r="F30" i="3"/>
  <c r="H30" i="3" s="1"/>
  <c r="G60" i="3" l="1"/>
  <c r="G28" i="3"/>
  <c r="H13" i="3"/>
  <c r="H12" i="3"/>
  <c r="H41" i="3"/>
  <c r="F29" i="3"/>
  <c r="H29" i="3" s="1"/>
  <c r="F44" i="3"/>
  <c r="H44" i="3" s="1"/>
  <c r="F36" i="3"/>
  <c r="F25" i="3"/>
  <c r="H25" i="3" s="1"/>
  <c r="F23" i="3"/>
  <c r="F21" i="3"/>
  <c r="H21" i="3" s="1"/>
  <c r="C15" i="2"/>
  <c r="C17" i="2"/>
  <c r="F17" i="2"/>
  <c r="H17" i="2" s="1"/>
  <c r="F16" i="2"/>
  <c r="F15" i="2"/>
  <c r="H15" i="2" s="1"/>
  <c r="E15" i="2"/>
  <c r="E16" i="2"/>
  <c r="H16" i="2"/>
  <c r="D18" i="2"/>
  <c r="D19" i="2" s="1"/>
  <c r="E17" i="2"/>
  <c r="G18" i="2"/>
  <c r="I18" i="2"/>
  <c r="F14" i="2"/>
  <c r="H14" i="2" s="1"/>
  <c r="C14" i="2"/>
  <c r="B18" i="2"/>
  <c r="B19" i="2" s="1"/>
  <c r="I19" i="2" l="1"/>
  <c r="D8" i="2"/>
  <c r="E8" i="2" s="1"/>
  <c r="G19" i="2"/>
  <c r="D9" i="2"/>
  <c r="E9" i="2" s="1"/>
  <c r="H23" i="3"/>
  <c r="F22" i="3"/>
  <c r="H22" i="3" s="1"/>
  <c r="F28" i="3"/>
  <c r="H28" i="3" s="1"/>
  <c r="H36" i="3"/>
  <c r="F11" i="3"/>
  <c r="H11" i="3" s="1"/>
  <c r="J17" i="2"/>
  <c r="J15" i="2"/>
  <c r="J16" i="2"/>
  <c r="F18" i="2"/>
  <c r="H18" i="2"/>
  <c r="C18" i="2"/>
  <c r="C19" i="2" s="1"/>
  <c r="E14" i="2"/>
  <c r="J14" i="2" s="1"/>
  <c r="H19" i="2" l="1"/>
  <c r="D7" i="2"/>
  <c r="E7" i="2" s="1"/>
  <c r="F19" i="2"/>
  <c r="D6" i="2"/>
  <c r="E6" i="2" s="1"/>
  <c r="E1" i="2" s="1"/>
  <c r="H60" i="3"/>
  <c r="F60" i="3"/>
  <c r="E18" i="2"/>
  <c r="E19" i="2" s="1"/>
  <c r="J18" i="2"/>
  <c r="J19" i="2" s="1"/>
</calcChain>
</file>

<file path=xl/sharedStrings.xml><?xml version="1.0" encoding="utf-8"?>
<sst xmlns="http://schemas.openxmlformats.org/spreadsheetml/2006/main" count="147" uniqueCount="94">
  <si>
    <t>№</t>
  </si>
  <si>
    <t>Руководитель проекта</t>
  </si>
  <si>
    <t xml:space="preserve">Менеджер проекта </t>
  </si>
  <si>
    <t xml:space="preserve">Смета расходов по реализации социального проекта </t>
  </si>
  <si>
    <t>Бухгалтер</t>
  </si>
  <si>
    <t>ОСМС</t>
  </si>
  <si>
    <t>ОПВ</t>
  </si>
  <si>
    <t>ИПН</t>
  </si>
  <si>
    <t>ВОСМС</t>
  </si>
  <si>
    <t>к выдаче</t>
  </si>
  <si>
    <t>СО</t>
  </si>
  <si>
    <t>СН</t>
  </si>
  <si>
    <t>ОПВР</t>
  </si>
  <si>
    <t>оклад</t>
  </si>
  <si>
    <t>итого</t>
  </si>
  <si>
    <t xml:space="preserve">Менеджер </t>
  </si>
  <si>
    <t>МФУ</t>
  </si>
  <si>
    <t>Ноутбук</t>
  </si>
  <si>
    <t>Тема гранта: " Ай-көмек" жобасы</t>
  </si>
  <si>
    <t xml:space="preserve">Сумма гранта: 10 343 000 (он миллион үш жүз қырық үш мың) тенге;
</t>
  </si>
  <si>
    <t xml:space="preserve"> </t>
  </si>
  <si>
    <t xml:space="preserve"> Ұйымның басшысы </t>
  </si>
  <si>
    <t>________________Базарбаева А.С.</t>
  </si>
  <si>
    <t>МО</t>
  </si>
  <si>
    <t>Грант беруші:</t>
  </si>
  <si>
    <t xml:space="preserve">«Азаматтық бастамаларды қолдау орталығы» КЕАҚ </t>
  </si>
  <si>
    <t xml:space="preserve">Басқарма Төрағасы </t>
  </si>
  <si>
    <t>______________  Диас Лима</t>
  </si>
  <si>
    <t>Басқарма Төрағасының орынбасары</t>
  </si>
  <si>
    <t>______________  Балтаев Г.Т.</t>
  </si>
  <si>
    <t xml:space="preserve">Қаржылық бақылау және мониторинг департаментінің директоры </t>
  </si>
  <si>
    <t>______________  Куликов Д.А.</t>
  </si>
  <si>
    <t>Қаржылық бақылау және мониторинг департаментінің жауапты орындаушысы</t>
  </si>
  <si>
    <t>______________  Каюпова А.С.</t>
  </si>
  <si>
    <t>Грант алушы: "Асыл мирас Маңғыстау" қоғамдық қоры</t>
  </si>
  <si>
    <t>Грант алушы: «Асыл мирас Маңғыстау» қоғамдық қоры</t>
  </si>
  <si>
    <t>Баннер шығару (2*3 өлшеммен)</t>
  </si>
  <si>
    <t>дана</t>
  </si>
  <si>
    <t>Эксперт қызметі</t>
  </si>
  <si>
    <t>Чат құру</t>
  </si>
  <si>
    <t>Түрлі түсті принтер</t>
  </si>
  <si>
    <t>Естелік сыйлықтар сатып алу</t>
  </si>
  <si>
    <t>Медаль сатып алу</t>
  </si>
  <si>
    <t>Кубок сатып алу</t>
  </si>
  <si>
    <t>Тоқыма жіптер</t>
  </si>
  <si>
    <t>Тоқыма инесі</t>
  </si>
  <si>
    <t>Жылтыр қағаз</t>
  </si>
  <si>
    <t>Түрлі түсті бояу</t>
  </si>
  <si>
    <t>Екі жақты скотч</t>
  </si>
  <si>
    <t>Қайшы</t>
  </si>
  <si>
    <t>Кішкентай бассейн</t>
  </si>
  <si>
    <t>ай</t>
  </si>
  <si>
    <t>қызмет</t>
  </si>
  <si>
    <t xml:space="preserve">СО </t>
  </si>
  <si>
    <t>2-міндет. Психоневрологиялық патологиясы бар балалардың ата-аналарына психологтар арнайы шақырылған жеке кеңес немесе психоневрология мамандары (басқа өңірден арнайы шақырылған) жеке кеңес беруді өткізу:</t>
  </si>
  <si>
    <t>3-міндет. Психоневрологиялық патологиясы бар балалармен қарым-қатынас  жасаудың  негізгі дағдыларын үйретуге бағытталған 5 онлайн оқыту/вебинарлар сериясын ұйымдастыру:</t>
  </si>
  <si>
    <t>Дипломдар әзірлеу (рамкасымен қоса алғанда)</t>
  </si>
  <si>
    <t>Балаларға арналған балық аулау ойыншығы</t>
  </si>
  <si>
    <t xml:space="preserve">Приложение №2
к договору государственного гранта №139 от 30.07.2024г. </t>
  </si>
  <si>
    <t>Барлыгы:</t>
  </si>
  <si>
    <t>5-міндет. Психоневрологиялық патологиясы бар балалардың ата-аналарына арналған қоғамдық-мәдени, білім беру шараларын ұйымдастыру:</t>
  </si>
  <si>
    <t>4-міндет. Психоневрологиялық патологиясы бар балалардың ата-аналары  арасында  тәжірибе алмасу және бір-біріне қолдау көрсету мақсатында онлайн чат
құру:</t>
  </si>
  <si>
    <t>1-міндет. Арнайы маманды тарта отырып, психоневрологиялық патологиясы бар балалардың ата-аналарына арналған топтық
кездесу ұйымдастыру:</t>
  </si>
  <si>
    <t>Эксперт   қызметі  (жол, тамақтану және жатын орын шығындарын қоса алғанда)</t>
  </si>
  <si>
    <t>Эксперт қызметі (жол, тамақтану және жатын орын шығындарын қоса алғанда)</t>
  </si>
  <si>
    <t>Блокнот әзірлеу (50*1000)</t>
  </si>
  <si>
    <t>Қаламсап (50*150)</t>
  </si>
  <si>
    <t>Кофе-брейк қызметі (күніне 2 рет*50адам*2500)</t>
  </si>
  <si>
    <t>Түскі ас (күніне 1 рет*50адам*5000)</t>
  </si>
  <si>
    <t xml:space="preserve">Кофе-брейк қызметі (күніне 1 рет*50адам*2500*4 күн)                 </t>
  </si>
  <si>
    <t xml:space="preserve">Кофе-брейк қызметі (күніне 1 рет*50адам*2500)                 </t>
  </si>
  <si>
    <t>Әкімшілік шығындар:</t>
  </si>
  <si>
    <t>Жалақы соның ішінде:</t>
  </si>
  <si>
    <t>Жоба жетекшісі</t>
  </si>
  <si>
    <t>Ұйым есепшісі</t>
  </si>
  <si>
    <t xml:space="preserve">Міндетті медициналық сақтандыруға аударымдар </t>
  </si>
  <si>
    <t>Әлеуметтік аударымдар</t>
  </si>
  <si>
    <t>Әлеуметтік салық</t>
  </si>
  <si>
    <t>Жұмыс берушінің өз мамандары үшін міндетті зейнетақы жарналары</t>
  </si>
  <si>
    <t>Материалдық-техникалық қамтамасыз ету:</t>
  </si>
  <si>
    <t>Тікелей шығындар:</t>
  </si>
  <si>
    <t>Басқа да шығыстар, оның ішінде:</t>
  </si>
  <si>
    <t>Банк қызметтері</t>
  </si>
  <si>
    <t xml:space="preserve">Жоба менеджеры </t>
  </si>
  <si>
    <t>Кеңсе тауарлары</t>
  </si>
  <si>
    <t>Байланыс қызметтері</t>
  </si>
  <si>
    <t>Шығындар баптары</t>
  </si>
  <si>
    <t>Өлшем бірлігі</t>
  </si>
  <si>
    <t>Саны</t>
  </si>
  <si>
    <t>Құны, теңгемен</t>
  </si>
  <si>
    <t>Барлығы, теңгемен</t>
  </si>
  <si>
    <t>Қаржыландыру көздері</t>
  </si>
  <si>
    <t>Өтініш беруші (меншікті салымы)</t>
  </si>
  <si>
    <t>Грант қаражаты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</si>
</sst>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Arial"/>
      <family val="2"/>
      <charset val="204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i/>
      <sz val="12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4F5F6"/>
      </patternFill>
    </fill>
    <fill>
      <patternFill patternType="solid">
        <fgColor theme="0"/>
        <bgColor rgb="FFD9E2F3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1" fontId="3" fillId="2" borderId="4" xfId="0" applyNumberFormat="1" applyFont="1" applyFill="1" applyBorder="1" applyAlignment="1">
      <alignment horizontal="center" vertical="top" wrapText="1"/>
    </xf>
    <xf numFmtId="0" fontId="3" fillId="6" borderId="4" xfId="0" applyFont="1" applyFill="1" applyBorder="1" applyAlignment="1">
      <alignment horizontal="center" vertical="top" wrapText="1"/>
    </xf>
    <xf numFmtId="3" fontId="3" fillId="2" borderId="4" xfId="0" applyNumberFormat="1" applyFont="1" applyFill="1" applyBorder="1" applyAlignment="1">
      <alignment horizontal="center" vertical="top" wrapText="1"/>
    </xf>
    <xf numFmtId="0" fontId="1" fillId="2" borderId="4" xfId="0" applyFont="1" applyFill="1" applyBorder="1"/>
    <xf numFmtId="3" fontId="1" fillId="2" borderId="2" xfId="0" applyNumberFormat="1" applyFont="1" applyFill="1" applyBorder="1" applyAlignment="1">
      <alignment horizontal="right"/>
    </xf>
    <xf numFmtId="3" fontId="1" fillId="2" borderId="4" xfId="0" applyNumberFormat="1" applyFont="1" applyFill="1" applyBorder="1" applyAlignment="1">
      <alignment horizontal="right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wrapText="1"/>
    </xf>
    <xf numFmtId="3" fontId="3" fillId="2" borderId="4" xfId="0" applyNumberFormat="1" applyFont="1" applyFill="1" applyBorder="1" applyAlignment="1">
      <alignment horizontal="right" vertical="top" wrapText="1"/>
    </xf>
    <xf numFmtId="0" fontId="0" fillId="6" borderId="0" xfId="0" applyFill="1"/>
    <xf numFmtId="0" fontId="0" fillId="2" borderId="0" xfId="0" applyFill="1" applyAlignment="1">
      <alignment horizontal="right"/>
    </xf>
    <xf numFmtId="3" fontId="0" fillId="2" borderId="0" xfId="0" applyNumberFormat="1" applyFill="1"/>
    <xf numFmtId="0" fontId="5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right"/>
    </xf>
    <xf numFmtId="0" fontId="8" fillId="4" borderId="3" xfId="0" applyFont="1" applyFill="1" applyBorder="1" applyAlignment="1">
      <alignment horizontal="center" vertical="center" wrapText="1"/>
    </xf>
    <xf numFmtId="0" fontId="6" fillId="5" borderId="2" xfId="0" applyFont="1" applyFill="1" applyBorder="1"/>
    <xf numFmtId="0" fontId="8" fillId="5" borderId="2" xfId="0" applyFont="1" applyFill="1" applyBorder="1"/>
    <xf numFmtId="0" fontId="8" fillId="5" borderId="2" xfId="0" applyFont="1" applyFill="1" applyBorder="1" applyAlignment="1">
      <alignment horizontal="center"/>
    </xf>
    <xf numFmtId="3" fontId="8" fillId="5" borderId="2" xfId="0" applyNumberFormat="1" applyFont="1" applyFill="1" applyBorder="1" applyAlignment="1">
      <alignment horizontal="right"/>
    </xf>
    <xf numFmtId="3" fontId="6" fillId="5" borderId="2" xfId="0" applyNumberFormat="1" applyFont="1" applyFill="1" applyBorder="1" applyAlignment="1">
      <alignment horizontal="right"/>
    </xf>
    <xf numFmtId="0" fontId="8" fillId="2" borderId="2" xfId="0" applyFont="1" applyFill="1" applyBorder="1"/>
    <xf numFmtId="0" fontId="8" fillId="2" borderId="2" xfId="0" applyFont="1" applyFill="1" applyBorder="1" applyAlignment="1">
      <alignment horizontal="center"/>
    </xf>
    <xf numFmtId="3" fontId="8" fillId="2" borderId="6" xfId="0" applyNumberFormat="1" applyFont="1" applyFill="1" applyBorder="1" applyAlignment="1">
      <alignment horizontal="right"/>
    </xf>
    <xf numFmtId="3" fontId="6" fillId="2" borderId="6" xfId="0" applyNumberFormat="1" applyFont="1" applyFill="1" applyBorder="1" applyAlignment="1">
      <alignment horizontal="right"/>
    </xf>
    <xf numFmtId="0" fontId="8" fillId="2" borderId="8" xfId="0" applyFont="1" applyFill="1" applyBorder="1" applyAlignment="1">
      <alignment horizontal="center"/>
    </xf>
    <xf numFmtId="3" fontId="8" fillId="2" borderId="4" xfId="0" applyNumberFormat="1" applyFont="1" applyFill="1" applyBorder="1" applyAlignment="1">
      <alignment horizontal="right"/>
    </xf>
    <xf numFmtId="0" fontId="7" fillId="2" borderId="4" xfId="0" applyFont="1" applyFill="1" applyBorder="1" applyAlignment="1">
      <alignment horizontal="left" wrapText="1"/>
    </xf>
    <xf numFmtId="3" fontId="8" fillId="2" borderId="7" xfId="0" applyNumberFormat="1" applyFont="1" applyFill="1" applyBorder="1" applyAlignment="1">
      <alignment horizontal="center"/>
    </xf>
    <xf numFmtId="3" fontId="8" fillId="4" borderId="4" xfId="0" applyNumberFormat="1" applyFont="1" applyFill="1" applyBorder="1" applyAlignment="1">
      <alignment horizontal="right" wrapText="1"/>
    </xf>
    <xf numFmtId="3" fontId="6" fillId="2" borderId="7" xfId="0" applyNumberFormat="1" applyFont="1" applyFill="1" applyBorder="1" applyAlignment="1">
      <alignment horizontal="center"/>
    </xf>
    <xf numFmtId="0" fontId="8" fillId="2" borderId="7" xfId="0" applyFont="1" applyFill="1" applyBorder="1"/>
    <xf numFmtId="0" fontId="8" fillId="2" borderId="4" xfId="0" applyFont="1" applyFill="1" applyBorder="1"/>
    <xf numFmtId="0" fontId="8" fillId="2" borderId="12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3" fontId="6" fillId="2" borderId="4" xfId="0" applyNumberFormat="1" applyFont="1" applyFill="1" applyBorder="1" applyAlignment="1">
      <alignment horizontal="right"/>
    </xf>
    <xf numFmtId="3" fontId="8" fillId="2" borderId="2" xfId="0" applyNumberFormat="1" applyFont="1" applyFill="1" applyBorder="1" applyAlignment="1">
      <alignment horizontal="right"/>
    </xf>
    <xf numFmtId="3" fontId="8" fillId="4" borderId="2" xfId="0" applyNumberFormat="1" applyFont="1" applyFill="1" applyBorder="1" applyAlignment="1">
      <alignment horizontal="right" wrapText="1"/>
    </xf>
    <xf numFmtId="0" fontId="8" fillId="2" borderId="6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left" vertical="top" wrapText="1" indent="1"/>
    </xf>
    <xf numFmtId="0" fontId="8" fillId="2" borderId="4" xfId="0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center" wrapText="1"/>
    </xf>
    <xf numFmtId="3" fontId="8" fillId="2" borderId="4" xfId="0" applyNumberFormat="1" applyFont="1" applyFill="1" applyBorder="1" applyAlignment="1">
      <alignment horizontal="right" wrapText="1"/>
    </xf>
    <xf numFmtId="3" fontId="6" fillId="2" borderId="8" xfId="0" applyNumberFormat="1" applyFont="1" applyFill="1" applyBorder="1" applyAlignment="1">
      <alignment wrapText="1"/>
    </xf>
    <xf numFmtId="0" fontId="7" fillId="2" borderId="4" xfId="0" applyFont="1" applyFill="1" applyBorder="1" applyAlignment="1">
      <alignment horizontal="left" vertical="top" wrapText="1" indent="1"/>
    </xf>
    <xf numFmtId="0" fontId="7" fillId="2" borderId="4" xfId="0" applyFont="1" applyFill="1" applyBorder="1" applyAlignment="1">
      <alignment horizontal="center" wrapText="1"/>
    </xf>
    <xf numFmtId="1" fontId="5" fillId="2" borderId="4" xfId="0" applyNumberFormat="1" applyFont="1" applyFill="1" applyBorder="1" applyAlignment="1">
      <alignment horizontal="center" shrinkToFit="1"/>
    </xf>
    <xf numFmtId="3" fontId="5" fillId="2" borderId="8" xfId="0" applyNumberFormat="1" applyFont="1" applyFill="1" applyBorder="1" applyAlignment="1">
      <alignment horizontal="right" shrinkToFit="1"/>
    </xf>
    <xf numFmtId="3" fontId="8" fillId="2" borderId="4" xfId="0" applyNumberFormat="1" applyFont="1" applyFill="1" applyBorder="1"/>
    <xf numFmtId="3" fontId="8" fillId="2" borderId="8" xfId="0" applyNumberFormat="1" applyFont="1" applyFill="1" applyBorder="1" applyAlignment="1">
      <alignment horizontal="right" wrapText="1"/>
    </xf>
    <xf numFmtId="3" fontId="6" fillId="2" borderId="4" xfId="0" applyNumberFormat="1" applyFont="1" applyFill="1" applyBorder="1"/>
    <xf numFmtId="0" fontId="8" fillId="2" borderId="9" xfId="0" applyFont="1" applyFill="1" applyBorder="1"/>
    <xf numFmtId="0" fontId="7" fillId="2" borderId="5" xfId="0" applyFont="1" applyFill="1" applyBorder="1" applyAlignment="1">
      <alignment horizontal="left" vertical="top" wrapText="1" indent="1"/>
    </xf>
    <xf numFmtId="0" fontId="8" fillId="2" borderId="5" xfId="0" applyFont="1" applyFill="1" applyBorder="1" applyAlignment="1">
      <alignment horizontal="left" wrapText="1"/>
    </xf>
    <xf numFmtId="0" fontId="8" fillId="2" borderId="5" xfId="0" applyFont="1" applyFill="1" applyBorder="1" applyAlignment="1">
      <alignment horizontal="center" wrapText="1"/>
    </xf>
    <xf numFmtId="3" fontId="8" fillId="2" borderId="10" xfId="0" applyNumberFormat="1" applyFont="1" applyFill="1" applyBorder="1" applyAlignment="1">
      <alignment horizontal="right" wrapText="1"/>
    </xf>
    <xf numFmtId="3" fontId="8" fillId="2" borderId="5" xfId="0" applyNumberFormat="1" applyFont="1" applyFill="1" applyBorder="1"/>
    <xf numFmtId="0" fontId="8" fillId="2" borderId="8" xfId="0" applyFont="1" applyFill="1" applyBorder="1"/>
    <xf numFmtId="0" fontId="7" fillId="2" borderId="4" xfId="0" applyFont="1" applyFill="1" applyBorder="1" applyAlignment="1">
      <alignment vertical="top" wrapText="1"/>
    </xf>
    <xf numFmtId="3" fontId="5" fillId="2" borderId="4" xfId="0" applyNumberFormat="1" applyFont="1" applyFill="1" applyBorder="1" applyAlignment="1">
      <alignment horizontal="right" shrinkToFit="1"/>
    </xf>
    <xf numFmtId="0" fontId="8" fillId="3" borderId="3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wrapText="1"/>
    </xf>
    <xf numFmtId="0" fontId="8" fillId="3" borderId="2" xfId="0" applyFont="1" applyFill="1" applyBorder="1" applyAlignment="1">
      <alignment horizontal="center" wrapText="1"/>
    </xf>
    <xf numFmtId="0" fontId="8" fillId="3" borderId="2" xfId="0" applyFont="1" applyFill="1" applyBorder="1" applyAlignment="1">
      <alignment horizontal="right" wrapText="1"/>
    </xf>
    <xf numFmtId="3" fontId="6" fillId="3" borderId="2" xfId="0" applyNumberFormat="1" applyFont="1" applyFill="1" applyBorder="1" applyAlignment="1">
      <alignment horizontal="right" wrapTex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left" vertical="center" indent="10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/>
    </xf>
    <xf numFmtId="0" fontId="6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right" vertical="center" wrapText="1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8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4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2" borderId="2" xfId="0" applyFont="1" applyFill="1" applyBorder="1"/>
    <xf numFmtId="0" fontId="6" fillId="2" borderId="5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left" vertical="top"/>
    </xf>
    <xf numFmtId="0" fontId="8" fillId="2" borderId="0" xfId="0" applyFont="1" applyFill="1" applyAlignment="1">
      <alignment horizontal="right" wrapText="1"/>
    </xf>
    <xf numFmtId="0" fontId="8" fillId="2" borderId="0" xfId="0" applyFont="1" applyFill="1" applyAlignment="1">
      <alignment horizontal="right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6" fillId="3" borderId="0" xfId="0" applyFont="1" applyFill="1" applyAlignment="1">
      <alignment horizontal="left" vertical="center"/>
    </xf>
    <xf numFmtId="0" fontId="7" fillId="2" borderId="0" xfId="0" applyFont="1" applyFill="1"/>
    <xf numFmtId="0" fontId="6" fillId="3" borderId="0" xfId="0" applyFont="1" applyFill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27</xdr:row>
      <xdr:rowOff>0</xdr:rowOff>
    </xdr:from>
    <xdr:ext cx="6350" cy="173990"/>
    <xdr:sp macro="" textlink="">
      <xdr:nvSpPr>
        <xdr:cNvPr id="2" name="Shape 27">
          <a:extLst>
            <a:ext uri="{FF2B5EF4-FFF2-40B4-BE49-F238E27FC236}">
              <a16:creationId xmlns:a16="http://schemas.microsoft.com/office/drawing/2014/main" id="{CE000E7A-A9AF-476C-9A8D-20DA21CC8AFE}"/>
            </a:ext>
          </a:extLst>
        </xdr:cNvPr>
        <xdr:cNvSpPr/>
      </xdr:nvSpPr>
      <xdr:spPr>
        <a:xfrm>
          <a:off x="14590217" y="8957817"/>
          <a:ext cx="6350" cy="173990"/>
        </a:xfrm>
        <a:custGeom>
          <a:avLst/>
          <a:gdLst/>
          <a:ahLst/>
          <a:cxnLst/>
          <a:rect l="0" t="0" r="0" b="0"/>
          <a:pathLst>
            <a:path w="6350" h="173990">
              <a:moveTo>
                <a:pt x="6096" y="0"/>
              </a:moveTo>
              <a:lnTo>
                <a:pt x="0" y="0"/>
              </a:lnTo>
              <a:lnTo>
                <a:pt x="0" y="173736"/>
              </a:lnTo>
              <a:lnTo>
                <a:pt x="6096" y="173736"/>
              </a:lnTo>
              <a:lnTo>
                <a:pt x="6096" y="0"/>
              </a:lnTo>
              <a:close/>
            </a:path>
          </a:pathLst>
        </a:custGeom>
        <a:solidFill>
          <a:srgbClr val="BEBEBE"/>
        </a:solidFill>
      </xdr:spPr>
    </xdr:sp>
    <xdr:clientData/>
  </xdr:oneCellAnchor>
  <xdr:oneCellAnchor>
    <xdr:from>
      <xdr:col>10</xdr:col>
      <xdr:colOff>0</xdr:colOff>
      <xdr:row>27</xdr:row>
      <xdr:rowOff>0</xdr:rowOff>
    </xdr:from>
    <xdr:ext cx="6350" cy="173990"/>
    <xdr:sp macro="" textlink="">
      <xdr:nvSpPr>
        <xdr:cNvPr id="3" name="Shape 28">
          <a:extLst>
            <a:ext uri="{FF2B5EF4-FFF2-40B4-BE49-F238E27FC236}">
              <a16:creationId xmlns:a16="http://schemas.microsoft.com/office/drawing/2014/main" id="{582F24E1-EE84-46BD-9560-2D604203A368}"/>
            </a:ext>
          </a:extLst>
        </xdr:cNvPr>
        <xdr:cNvSpPr/>
      </xdr:nvSpPr>
      <xdr:spPr>
        <a:xfrm>
          <a:off x="16011626" y="8957817"/>
          <a:ext cx="6350" cy="173990"/>
        </a:xfrm>
        <a:custGeom>
          <a:avLst/>
          <a:gdLst/>
          <a:ahLst/>
          <a:cxnLst/>
          <a:rect l="0" t="0" r="0" b="0"/>
          <a:pathLst>
            <a:path w="6350" h="173990">
              <a:moveTo>
                <a:pt x="6096" y="0"/>
              </a:moveTo>
              <a:lnTo>
                <a:pt x="0" y="0"/>
              </a:lnTo>
              <a:lnTo>
                <a:pt x="0" y="173736"/>
              </a:lnTo>
              <a:lnTo>
                <a:pt x="6096" y="173736"/>
              </a:lnTo>
              <a:lnTo>
                <a:pt x="6096" y="0"/>
              </a:lnTo>
              <a:close/>
            </a:path>
          </a:pathLst>
        </a:custGeom>
        <a:solidFill>
          <a:srgbClr val="BEBEBE"/>
        </a:solidFill>
      </xdr:spPr>
    </xdr:sp>
    <xdr:clientData/>
  </xdr:oneCellAnchor>
  <xdr:oneCellAnchor>
    <xdr:from>
      <xdr:col>10</xdr:col>
      <xdr:colOff>0</xdr:colOff>
      <xdr:row>27</xdr:row>
      <xdr:rowOff>0</xdr:rowOff>
    </xdr:from>
    <xdr:ext cx="6350" cy="173990"/>
    <xdr:sp macro="" textlink="">
      <xdr:nvSpPr>
        <xdr:cNvPr id="4" name="Shape 27">
          <a:extLst>
            <a:ext uri="{FF2B5EF4-FFF2-40B4-BE49-F238E27FC236}">
              <a16:creationId xmlns:a16="http://schemas.microsoft.com/office/drawing/2014/main" id="{A232743E-CD0D-4305-9FC8-24B87E888338}"/>
            </a:ext>
          </a:extLst>
        </xdr:cNvPr>
        <xdr:cNvSpPr/>
      </xdr:nvSpPr>
      <xdr:spPr>
        <a:xfrm>
          <a:off x="14590217" y="8957817"/>
          <a:ext cx="6350" cy="173990"/>
        </a:xfrm>
        <a:custGeom>
          <a:avLst/>
          <a:gdLst/>
          <a:ahLst/>
          <a:cxnLst/>
          <a:rect l="0" t="0" r="0" b="0"/>
          <a:pathLst>
            <a:path w="6350" h="173990">
              <a:moveTo>
                <a:pt x="6096" y="0"/>
              </a:moveTo>
              <a:lnTo>
                <a:pt x="0" y="0"/>
              </a:lnTo>
              <a:lnTo>
                <a:pt x="0" y="173736"/>
              </a:lnTo>
              <a:lnTo>
                <a:pt x="6096" y="173736"/>
              </a:lnTo>
              <a:lnTo>
                <a:pt x="6096" y="0"/>
              </a:lnTo>
              <a:close/>
            </a:path>
          </a:pathLst>
        </a:custGeom>
        <a:solidFill>
          <a:srgbClr val="BEBEBE"/>
        </a:solidFill>
      </xdr:spPr>
    </xdr:sp>
    <xdr:clientData/>
  </xdr:oneCellAnchor>
  <xdr:oneCellAnchor>
    <xdr:from>
      <xdr:col>10</xdr:col>
      <xdr:colOff>0</xdr:colOff>
      <xdr:row>27</xdr:row>
      <xdr:rowOff>0</xdr:rowOff>
    </xdr:from>
    <xdr:ext cx="6350" cy="173990"/>
    <xdr:sp macro="" textlink="">
      <xdr:nvSpPr>
        <xdr:cNvPr id="5" name="Shape 28">
          <a:extLst>
            <a:ext uri="{FF2B5EF4-FFF2-40B4-BE49-F238E27FC236}">
              <a16:creationId xmlns:a16="http://schemas.microsoft.com/office/drawing/2014/main" id="{EC1763C0-B5CF-437D-95B4-C8344F9F146E}"/>
            </a:ext>
          </a:extLst>
        </xdr:cNvPr>
        <xdr:cNvSpPr/>
      </xdr:nvSpPr>
      <xdr:spPr>
        <a:xfrm>
          <a:off x="16011626" y="8957817"/>
          <a:ext cx="6350" cy="173990"/>
        </a:xfrm>
        <a:custGeom>
          <a:avLst/>
          <a:gdLst/>
          <a:ahLst/>
          <a:cxnLst/>
          <a:rect l="0" t="0" r="0" b="0"/>
          <a:pathLst>
            <a:path w="6350" h="173990">
              <a:moveTo>
                <a:pt x="6096" y="0"/>
              </a:moveTo>
              <a:lnTo>
                <a:pt x="0" y="0"/>
              </a:lnTo>
              <a:lnTo>
                <a:pt x="0" y="173736"/>
              </a:lnTo>
              <a:lnTo>
                <a:pt x="6096" y="173736"/>
              </a:lnTo>
              <a:lnTo>
                <a:pt x="6096" y="0"/>
              </a:lnTo>
              <a:close/>
            </a:path>
          </a:pathLst>
        </a:custGeom>
        <a:solidFill>
          <a:srgbClr val="BEBEBE"/>
        </a:solidFill>
      </xdr:spPr>
    </xdr:sp>
    <xdr:clientData/>
  </xdr:oneCellAnchor>
  <xdr:oneCellAnchor>
    <xdr:from>
      <xdr:col>1</xdr:col>
      <xdr:colOff>1207592</xdr:colOff>
      <xdr:row>34</xdr:row>
      <xdr:rowOff>185292</xdr:rowOff>
    </xdr:from>
    <xdr:ext cx="6350" cy="173990"/>
    <xdr:sp macro="" textlink="">
      <xdr:nvSpPr>
        <xdr:cNvPr id="6" name="Shape 27">
          <a:extLst>
            <a:ext uri="{FF2B5EF4-FFF2-40B4-BE49-F238E27FC236}">
              <a16:creationId xmlns:a16="http://schemas.microsoft.com/office/drawing/2014/main" id="{4F82F07B-6122-4078-B945-5BD5621D371D}"/>
            </a:ext>
          </a:extLst>
        </xdr:cNvPr>
        <xdr:cNvSpPr/>
      </xdr:nvSpPr>
      <xdr:spPr>
        <a:xfrm>
          <a:off x="1598117" y="14844267"/>
          <a:ext cx="6350" cy="173990"/>
        </a:xfrm>
        <a:custGeom>
          <a:avLst/>
          <a:gdLst/>
          <a:ahLst/>
          <a:cxnLst/>
          <a:rect l="0" t="0" r="0" b="0"/>
          <a:pathLst>
            <a:path w="6350" h="173990">
              <a:moveTo>
                <a:pt x="6096" y="0"/>
              </a:moveTo>
              <a:lnTo>
                <a:pt x="0" y="0"/>
              </a:lnTo>
              <a:lnTo>
                <a:pt x="0" y="173736"/>
              </a:lnTo>
              <a:lnTo>
                <a:pt x="6096" y="173736"/>
              </a:lnTo>
              <a:lnTo>
                <a:pt x="6096" y="0"/>
              </a:lnTo>
              <a:close/>
            </a:path>
          </a:pathLst>
        </a:custGeom>
        <a:solidFill>
          <a:srgbClr val="BEBEBE"/>
        </a:solidFill>
      </xdr:spPr>
    </xdr:sp>
    <xdr:clientData/>
  </xdr:oneCellAnchor>
  <xdr:oneCellAnchor>
    <xdr:from>
      <xdr:col>2</xdr:col>
      <xdr:colOff>457301</xdr:colOff>
      <xdr:row>34</xdr:row>
      <xdr:rowOff>185292</xdr:rowOff>
    </xdr:from>
    <xdr:ext cx="6350" cy="173990"/>
    <xdr:sp macro="" textlink="">
      <xdr:nvSpPr>
        <xdr:cNvPr id="7" name="Shape 28">
          <a:extLst>
            <a:ext uri="{FF2B5EF4-FFF2-40B4-BE49-F238E27FC236}">
              <a16:creationId xmlns:a16="http://schemas.microsoft.com/office/drawing/2014/main" id="{939BD8DC-9FBF-44EB-8753-A4835EA61F96}"/>
            </a:ext>
          </a:extLst>
        </xdr:cNvPr>
        <xdr:cNvSpPr/>
      </xdr:nvSpPr>
      <xdr:spPr>
        <a:xfrm>
          <a:off x="5572226" y="14844267"/>
          <a:ext cx="6350" cy="173990"/>
        </a:xfrm>
        <a:custGeom>
          <a:avLst/>
          <a:gdLst/>
          <a:ahLst/>
          <a:cxnLst/>
          <a:rect l="0" t="0" r="0" b="0"/>
          <a:pathLst>
            <a:path w="6350" h="173990">
              <a:moveTo>
                <a:pt x="6096" y="0"/>
              </a:moveTo>
              <a:lnTo>
                <a:pt x="0" y="0"/>
              </a:lnTo>
              <a:lnTo>
                <a:pt x="0" y="173736"/>
              </a:lnTo>
              <a:lnTo>
                <a:pt x="6096" y="173736"/>
              </a:lnTo>
              <a:lnTo>
                <a:pt x="6096" y="0"/>
              </a:lnTo>
              <a:close/>
            </a:path>
          </a:pathLst>
        </a:custGeom>
        <a:solidFill>
          <a:srgbClr val="BEBEBE"/>
        </a:solidFill>
      </xdr:spPr>
    </xdr:sp>
    <xdr:clientData/>
  </xdr:oneCellAnchor>
  <xdr:oneCellAnchor>
    <xdr:from>
      <xdr:col>1</xdr:col>
      <xdr:colOff>1207592</xdr:colOff>
      <xdr:row>34</xdr:row>
      <xdr:rowOff>185292</xdr:rowOff>
    </xdr:from>
    <xdr:ext cx="6350" cy="173990"/>
    <xdr:sp macro="" textlink="">
      <xdr:nvSpPr>
        <xdr:cNvPr id="8" name="Shape 27">
          <a:extLst>
            <a:ext uri="{FF2B5EF4-FFF2-40B4-BE49-F238E27FC236}">
              <a16:creationId xmlns:a16="http://schemas.microsoft.com/office/drawing/2014/main" id="{FF5F679C-DB91-4C97-9FAE-77768A53DC7A}"/>
            </a:ext>
          </a:extLst>
        </xdr:cNvPr>
        <xdr:cNvSpPr/>
      </xdr:nvSpPr>
      <xdr:spPr>
        <a:xfrm>
          <a:off x="1598117" y="14844267"/>
          <a:ext cx="6350" cy="173990"/>
        </a:xfrm>
        <a:custGeom>
          <a:avLst/>
          <a:gdLst/>
          <a:ahLst/>
          <a:cxnLst/>
          <a:rect l="0" t="0" r="0" b="0"/>
          <a:pathLst>
            <a:path w="6350" h="173990">
              <a:moveTo>
                <a:pt x="6096" y="0"/>
              </a:moveTo>
              <a:lnTo>
                <a:pt x="0" y="0"/>
              </a:lnTo>
              <a:lnTo>
                <a:pt x="0" y="173736"/>
              </a:lnTo>
              <a:lnTo>
                <a:pt x="6096" y="173736"/>
              </a:lnTo>
              <a:lnTo>
                <a:pt x="6096" y="0"/>
              </a:lnTo>
              <a:close/>
            </a:path>
          </a:pathLst>
        </a:custGeom>
        <a:solidFill>
          <a:srgbClr val="BEBEBE"/>
        </a:solidFill>
      </xdr:spPr>
    </xdr:sp>
    <xdr:clientData/>
  </xdr:oneCellAnchor>
  <xdr:oneCellAnchor>
    <xdr:from>
      <xdr:col>2</xdr:col>
      <xdr:colOff>457301</xdr:colOff>
      <xdr:row>34</xdr:row>
      <xdr:rowOff>185292</xdr:rowOff>
    </xdr:from>
    <xdr:ext cx="6350" cy="173990"/>
    <xdr:sp macro="" textlink="">
      <xdr:nvSpPr>
        <xdr:cNvPr id="9" name="Shape 28">
          <a:extLst>
            <a:ext uri="{FF2B5EF4-FFF2-40B4-BE49-F238E27FC236}">
              <a16:creationId xmlns:a16="http://schemas.microsoft.com/office/drawing/2014/main" id="{56C0A0A3-D4C3-42A4-8D02-C85EFEE1C548}"/>
            </a:ext>
          </a:extLst>
        </xdr:cNvPr>
        <xdr:cNvSpPr/>
      </xdr:nvSpPr>
      <xdr:spPr>
        <a:xfrm>
          <a:off x="5572226" y="14844267"/>
          <a:ext cx="6350" cy="173990"/>
        </a:xfrm>
        <a:custGeom>
          <a:avLst/>
          <a:gdLst/>
          <a:ahLst/>
          <a:cxnLst/>
          <a:rect l="0" t="0" r="0" b="0"/>
          <a:pathLst>
            <a:path w="6350" h="173990">
              <a:moveTo>
                <a:pt x="6096" y="0"/>
              </a:moveTo>
              <a:lnTo>
                <a:pt x="0" y="0"/>
              </a:lnTo>
              <a:lnTo>
                <a:pt x="0" y="173736"/>
              </a:lnTo>
              <a:lnTo>
                <a:pt x="6096" y="173736"/>
              </a:lnTo>
              <a:lnTo>
                <a:pt x="6096" y="0"/>
              </a:lnTo>
              <a:close/>
            </a:path>
          </a:pathLst>
        </a:custGeom>
        <a:solidFill>
          <a:srgbClr val="BEBEBE"/>
        </a:solidFill>
      </xdr:spPr>
    </xdr:sp>
    <xdr:clientData/>
  </xdr:oneCellAnchor>
  <xdr:oneCellAnchor>
    <xdr:from>
      <xdr:col>2</xdr:col>
      <xdr:colOff>457301</xdr:colOff>
      <xdr:row>36</xdr:row>
      <xdr:rowOff>185292</xdr:rowOff>
    </xdr:from>
    <xdr:ext cx="6350" cy="173990"/>
    <xdr:sp macro="" textlink="">
      <xdr:nvSpPr>
        <xdr:cNvPr id="10" name="Shape 28">
          <a:extLst>
            <a:ext uri="{FF2B5EF4-FFF2-40B4-BE49-F238E27FC236}">
              <a16:creationId xmlns:a16="http://schemas.microsoft.com/office/drawing/2014/main" id="{6119A7EB-5821-4D68-9F45-F858117AAE94}"/>
            </a:ext>
          </a:extLst>
        </xdr:cNvPr>
        <xdr:cNvSpPr/>
      </xdr:nvSpPr>
      <xdr:spPr>
        <a:xfrm>
          <a:off x="5569051" y="8683709"/>
          <a:ext cx="6350" cy="173990"/>
        </a:xfrm>
        <a:custGeom>
          <a:avLst/>
          <a:gdLst/>
          <a:ahLst/>
          <a:cxnLst/>
          <a:rect l="0" t="0" r="0" b="0"/>
          <a:pathLst>
            <a:path w="6350" h="173990">
              <a:moveTo>
                <a:pt x="6096" y="0"/>
              </a:moveTo>
              <a:lnTo>
                <a:pt x="0" y="0"/>
              </a:lnTo>
              <a:lnTo>
                <a:pt x="0" y="173736"/>
              </a:lnTo>
              <a:lnTo>
                <a:pt x="6096" y="173736"/>
              </a:lnTo>
              <a:lnTo>
                <a:pt x="6096" y="0"/>
              </a:lnTo>
              <a:close/>
            </a:path>
          </a:pathLst>
        </a:custGeom>
        <a:solidFill>
          <a:srgbClr val="BEBEBE"/>
        </a:solidFill>
      </xdr:spPr>
    </xdr:sp>
    <xdr:clientData/>
  </xdr:oneCellAnchor>
  <xdr:oneCellAnchor>
    <xdr:from>
      <xdr:col>2</xdr:col>
      <xdr:colOff>457301</xdr:colOff>
      <xdr:row>36</xdr:row>
      <xdr:rowOff>185292</xdr:rowOff>
    </xdr:from>
    <xdr:ext cx="6350" cy="173990"/>
    <xdr:sp macro="" textlink="">
      <xdr:nvSpPr>
        <xdr:cNvPr id="11" name="Shape 28">
          <a:extLst>
            <a:ext uri="{FF2B5EF4-FFF2-40B4-BE49-F238E27FC236}">
              <a16:creationId xmlns:a16="http://schemas.microsoft.com/office/drawing/2014/main" id="{E34C5BFA-D5AE-4012-A2FE-DDD461C32478}"/>
            </a:ext>
          </a:extLst>
        </xdr:cNvPr>
        <xdr:cNvSpPr/>
      </xdr:nvSpPr>
      <xdr:spPr>
        <a:xfrm>
          <a:off x="5569051" y="8683709"/>
          <a:ext cx="6350" cy="173990"/>
        </a:xfrm>
        <a:custGeom>
          <a:avLst/>
          <a:gdLst/>
          <a:ahLst/>
          <a:cxnLst/>
          <a:rect l="0" t="0" r="0" b="0"/>
          <a:pathLst>
            <a:path w="6350" h="173990">
              <a:moveTo>
                <a:pt x="6096" y="0"/>
              </a:moveTo>
              <a:lnTo>
                <a:pt x="0" y="0"/>
              </a:lnTo>
              <a:lnTo>
                <a:pt x="0" y="173736"/>
              </a:lnTo>
              <a:lnTo>
                <a:pt x="6096" y="173736"/>
              </a:lnTo>
              <a:lnTo>
                <a:pt x="6096" y="0"/>
              </a:lnTo>
              <a:close/>
            </a:path>
          </a:pathLst>
        </a:custGeom>
        <a:solidFill>
          <a:srgbClr val="BEBEBE"/>
        </a:solidFill>
      </xdr:spPr>
    </xdr:sp>
    <xdr:clientData/>
  </xdr:oneCellAnchor>
  <xdr:oneCellAnchor>
    <xdr:from>
      <xdr:col>2</xdr:col>
      <xdr:colOff>457301</xdr:colOff>
      <xdr:row>37</xdr:row>
      <xdr:rowOff>185292</xdr:rowOff>
    </xdr:from>
    <xdr:ext cx="6350" cy="173990"/>
    <xdr:sp macro="" textlink="">
      <xdr:nvSpPr>
        <xdr:cNvPr id="12" name="Shape 28">
          <a:extLst>
            <a:ext uri="{FF2B5EF4-FFF2-40B4-BE49-F238E27FC236}">
              <a16:creationId xmlns:a16="http://schemas.microsoft.com/office/drawing/2014/main" id="{E384AD6B-55E3-410A-8E5D-FA50F4F972C7}"/>
            </a:ext>
          </a:extLst>
        </xdr:cNvPr>
        <xdr:cNvSpPr/>
      </xdr:nvSpPr>
      <xdr:spPr>
        <a:xfrm>
          <a:off x="5569051" y="8683709"/>
          <a:ext cx="6350" cy="173990"/>
        </a:xfrm>
        <a:custGeom>
          <a:avLst/>
          <a:gdLst/>
          <a:ahLst/>
          <a:cxnLst/>
          <a:rect l="0" t="0" r="0" b="0"/>
          <a:pathLst>
            <a:path w="6350" h="173990">
              <a:moveTo>
                <a:pt x="6096" y="0"/>
              </a:moveTo>
              <a:lnTo>
                <a:pt x="0" y="0"/>
              </a:lnTo>
              <a:lnTo>
                <a:pt x="0" y="173736"/>
              </a:lnTo>
              <a:lnTo>
                <a:pt x="6096" y="173736"/>
              </a:lnTo>
              <a:lnTo>
                <a:pt x="6096" y="0"/>
              </a:lnTo>
              <a:close/>
            </a:path>
          </a:pathLst>
        </a:custGeom>
        <a:solidFill>
          <a:srgbClr val="BEBEBE"/>
        </a:solidFill>
      </xdr:spPr>
    </xdr:sp>
    <xdr:clientData/>
  </xdr:oneCellAnchor>
  <xdr:oneCellAnchor>
    <xdr:from>
      <xdr:col>2</xdr:col>
      <xdr:colOff>457301</xdr:colOff>
      <xdr:row>37</xdr:row>
      <xdr:rowOff>185292</xdr:rowOff>
    </xdr:from>
    <xdr:ext cx="6350" cy="173990"/>
    <xdr:sp macro="" textlink="">
      <xdr:nvSpPr>
        <xdr:cNvPr id="13" name="Shape 28">
          <a:extLst>
            <a:ext uri="{FF2B5EF4-FFF2-40B4-BE49-F238E27FC236}">
              <a16:creationId xmlns:a16="http://schemas.microsoft.com/office/drawing/2014/main" id="{1DD2FAC5-D2C7-4C44-AD1D-BC26D1FC4FE2}"/>
            </a:ext>
          </a:extLst>
        </xdr:cNvPr>
        <xdr:cNvSpPr/>
      </xdr:nvSpPr>
      <xdr:spPr>
        <a:xfrm>
          <a:off x="5569051" y="8683709"/>
          <a:ext cx="6350" cy="173990"/>
        </a:xfrm>
        <a:custGeom>
          <a:avLst/>
          <a:gdLst/>
          <a:ahLst/>
          <a:cxnLst/>
          <a:rect l="0" t="0" r="0" b="0"/>
          <a:pathLst>
            <a:path w="6350" h="173990">
              <a:moveTo>
                <a:pt x="6096" y="0"/>
              </a:moveTo>
              <a:lnTo>
                <a:pt x="0" y="0"/>
              </a:lnTo>
              <a:lnTo>
                <a:pt x="0" y="173736"/>
              </a:lnTo>
              <a:lnTo>
                <a:pt x="6096" y="173736"/>
              </a:lnTo>
              <a:lnTo>
                <a:pt x="6096" y="0"/>
              </a:lnTo>
              <a:close/>
            </a:path>
          </a:pathLst>
        </a:custGeom>
        <a:solidFill>
          <a:srgbClr val="BEBEBE"/>
        </a:solidFill>
      </xdr:spPr>
    </xdr:sp>
    <xdr:clientData/>
  </xdr:oneCellAnchor>
  <xdr:oneCellAnchor>
    <xdr:from>
      <xdr:col>2</xdr:col>
      <xdr:colOff>457301</xdr:colOff>
      <xdr:row>38</xdr:row>
      <xdr:rowOff>185292</xdr:rowOff>
    </xdr:from>
    <xdr:ext cx="6350" cy="173990"/>
    <xdr:sp macro="" textlink="">
      <xdr:nvSpPr>
        <xdr:cNvPr id="14" name="Shape 28">
          <a:extLst>
            <a:ext uri="{FF2B5EF4-FFF2-40B4-BE49-F238E27FC236}">
              <a16:creationId xmlns:a16="http://schemas.microsoft.com/office/drawing/2014/main" id="{1EF61300-EB8B-41B7-BBE3-404058C0C80E}"/>
            </a:ext>
          </a:extLst>
        </xdr:cNvPr>
        <xdr:cNvSpPr/>
      </xdr:nvSpPr>
      <xdr:spPr>
        <a:xfrm>
          <a:off x="5569051" y="8683709"/>
          <a:ext cx="6350" cy="173990"/>
        </a:xfrm>
        <a:custGeom>
          <a:avLst/>
          <a:gdLst/>
          <a:ahLst/>
          <a:cxnLst/>
          <a:rect l="0" t="0" r="0" b="0"/>
          <a:pathLst>
            <a:path w="6350" h="173990">
              <a:moveTo>
                <a:pt x="6096" y="0"/>
              </a:moveTo>
              <a:lnTo>
                <a:pt x="0" y="0"/>
              </a:lnTo>
              <a:lnTo>
                <a:pt x="0" y="173736"/>
              </a:lnTo>
              <a:lnTo>
                <a:pt x="6096" y="173736"/>
              </a:lnTo>
              <a:lnTo>
                <a:pt x="6096" y="0"/>
              </a:lnTo>
              <a:close/>
            </a:path>
          </a:pathLst>
        </a:custGeom>
        <a:solidFill>
          <a:srgbClr val="BEBEBE"/>
        </a:solidFill>
      </xdr:spPr>
    </xdr:sp>
    <xdr:clientData/>
  </xdr:oneCellAnchor>
  <xdr:oneCellAnchor>
    <xdr:from>
      <xdr:col>2</xdr:col>
      <xdr:colOff>457301</xdr:colOff>
      <xdr:row>38</xdr:row>
      <xdr:rowOff>185292</xdr:rowOff>
    </xdr:from>
    <xdr:ext cx="6350" cy="173990"/>
    <xdr:sp macro="" textlink="">
      <xdr:nvSpPr>
        <xdr:cNvPr id="15" name="Shape 28">
          <a:extLst>
            <a:ext uri="{FF2B5EF4-FFF2-40B4-BE49-F238E27FC236}">
              <a16:creationId xmlns:a16="http://schemas.microsoft.com/office/drawing/2014/main" id="{3FB065BC-0620-4A6F-883A-ADF410EDB483}"/>
            </a:ext>
          </a:extLst>
        </xdr:cNvPr>
        <xdr:cNvSpPr/>
      </xdr:nvSpPr>
      <xdr:spPr>
        <a:xfrm>
          <a:off x="5569051" y="8683709"/>
          <a:ext cx="6350" cy="173990"/>
        </a:xfrm>
        <a:custGeom>
          <a:avLst/>
          <a:gdLst/>
          <a:ahLst/>
          <a:cxnLst/>
          <a:rect l="0" t="0" r="0" b="0"/>
          <a:pathLst>
            <a:path w="6350" h="173990">
              <a:moveTo>
                <a:pt x="6096" y="0"/>
              </a:moveTo>
              <a:lnTo>
                <a:pt x="0" y="0"/>
              </a:lnTo>
              <a:lnTo>
                <a:pt x="0" y="173736"/>
              </a:lnTo>
              <a:lnTo>
                <a:pt x="6096" y="173736"/>
              </a:lnTo>
              <a:lnTo>
                <a:pt x="6096" y="0"/>
              </a:lnTo>
              <a:close/>
            </a:path>
          </a:pathLst>
        </a:custGeom>
        <a:solidFill>
          <a:srgbClr val="BEBEBE"/>
        </a:solidFill>
      </xdr:spPr>
    </xdr:sp>
    <xdr:clientData/>
  </xdr:oneCellAnchor>
  <xdr:oneCellAnchor>
    <xdr:from>
      <xdr:col>2</xdr:col>
      <xdr:colOff>457301</xdr:colOff>
      <xdr:row>39</xdr:row>
      <xdr:rowOff>185292</xdr:rowOff>
    </xdr:from>
    <xdr:ext cx="6350" cy="173990"/>
    <xdr:sp macro="" textlink="">
      <xdr:nvSpPr>
        <xdr:cNvPr id="16" name="Shape 28">
          <a:extLst>
            <a:ext uri="{FF2B5EF4-FFF2-40B4-BE49-F238E27FC236}">
              <a16:creationId xmlns:a16="http://schemas.microsoft.com/office/drawing/2014/main" id="{08EBA3E9-81F2-4BDA-99FD-124C3704E699}"/>
            </a:ext>
          </a:extLst>
        </xdr:cNvPr>
        <xdr:cNvSpPr/>
      </xdr:nvSpPr>
      <xdr:spPr>
        <a:xfrm>
          <a:off x="5569051" y="10091292"/>
          <a:ext cx="6350" cy="173990"/>
        </a:xfrm>
        <a:custGeom>
          <a:avLst/>
          <a:gdLst/>
          <a:ahLst/>
          <a:cxnLst/>
          <a:rect l="0" t="0" r="0" b="0"/>
          <a:pathLst>
            <a:path w="6350" h="173990">
              <a:moveTo>
                <a:pt x="6096" y="0"/>
              </a:moveTo>
              <a:lnTo>
                <a:pt x="0" y="0"/>
              </a:lnTo>
              <a:lnTo>
                <a:pt x="0" y="173736"/>
              </a:lnTo>
              <a:lnTo>
                <a:pt x="6096" y="173736"/>
              </a:lnTo>
              <a:lnTo>
                <a:pt x="6096" y="0"/>
              </a:lnTo>
              <a:close/>
            </a:path>
          </a:pathLst>
        </a:custGeom>
        <a:solidFill>
          <a:srgbClr val="BEBEBE"/>
        </a:solidFill>
      </xdr:spPr>
    </xdr:sp>
    <xdr:clientData/>
  </xdr:oneCellAnchor>
  <xdr:oneCellAnchor>
    <xdr:from>
      <xdr:col>2</xdr:col>
      <xdr:colOff>457301</xdr:colOff>
      <xdr:row>39</xdr:row>
      <xdr:rowOff>185292</xdr:rowOff>
    </xdr:from>
    <xdr:ext cx="6350" cy="173990"/>
    <xdr:sp macro="" textlink="">
      <xdr:nvSpPr>
        <xdr:cNvPr id="17" name="Shape 28">
          <a:extLst>
            <a:ext uri="{FF2B5EF4-FFF2-40B4-BE49-F238E27FC236}">
              <a16:creationId xmlns:a16="http://schemas.microsoft.com/office/drawing/2014/main" id="{A5C88DF1-98E1-43A4-9F31-2CF05587EAF4}"/>
            </a:ext>
          </a:extLst>
        </xdr:cNvPr>
        <xdr:cNvSpPr/>
      </xdr:nvSpPr>
      <xdr:spPr>
        <a:xfrm>
          <a:off x="5569051" y="10091292"/>
          <a:ext cx="6350" cy="173990"/>
        </a:xfrm>
        <a:custGeom>
          <a:avLst/>
          <a:gdLst/>
          <a:ahLst/>
          <a:cxnLst/>
          <a:rect l="0" t="0" r="0" b="0"/>
          <a:pathLst>
            <a:path w="6350" h="173990">
              <a:moveTo>
                <a:pt x="6096" y="0"/>
              </a:moveTo>
              <a:lnTo>
                <a:pt x="0" y="0"/>
              </a:lnTo>
              <a:lnTo>
                <a:pt x="0" y="173736"/>
              </a:lnTo>
              <a:lnTo>
                <a:pt x="6096" y="173736"/>
              </a:lnTo>
              <a:lnTo>
                <a:pt x="6096" y="0"/>
              </a:lnTo>
              <a:close/>
            </a:path>
          </a:pathLst>
        </a:custGeom>
        <a:solidFill>
          <a:srgbClr val="BEBEBE"/>
        </a:solidFill>
      </xdr:spPr>
    </xdr:sp>
    <xdr:clientData/>
  </xdr:oneCellAnchor>
  <xdr:oneCellAnchor>
    <xdr:from>
      <xdr:col>2</xdr:col>
      <xdr:colOff>457301</xdr:colOff>
      <xdr:row>40</xdr:row>
      <xdr:rowOff>185292</xdr:rowOff>
    </xdr:from>
    <xdr:ext cx="6350" cy="173990"/>
    <xdr:sp macro="" textlink="">
      <xdr:nvSpPr>
        <xdr:cNvPr id="18" name="Shape 28">
          <a:extLst>
            <a:ext uri="{FF2B5EF4-FFF2-40B4-BE49-F238E27FC236}">
              <a16:creationId xmlns:a16="http://schemas.microsoft.com/office/drawing/2014/main" id="{47C31D22-D09B-4526-9E5E-48B973CE9C15}"/>
            </a:ext>
          </a:extLst>
        </xdr:cNvPr>
        <xdr:cNvSpPr/>
      </xdr:nvSpPr>
      <xdr:spPr>
        <a:xfrm>
          <a:off x="5569051" y="10292375"/>
          <a:ext cx="6350" cy="173990"/>
        </a:xfrm>
        <a:custGeom>
          <a:avLst/>
          <a:gdLst/>
          <a:ahLst/>
          <a:cxnLst/>
          <a:rect l="0" t="0" r="0" b="0"/>
          <a:pathLst>
            <a:path w="6350" h="173990">
              <a:moveTo>
                <a:pt x="6096" y="0"/>
              </a:moveTo>
              <a:lnTo>
                <a:pt x="0" y="0"/>
              </a:lnTo>
              <a:lnTo>
                <a:pt x="0" y="173736"/>
              </a:lnTo>
              <a:lnTo>
                <a:pt x="6096" y="173736"/>
              </a:lnTo>
              <a:lnTo>
                <a:pt x="6096" y="0"/>
              </a:lnTo>
              <a:close/>
            </a:path>
          </a:pathLst>
        </a:custGeom>
        <a:solidFill>
          <a:srgbClr val="BEBEBE"/>
        </a:solidFill>
      </xdr:spPr>
    </xdr:sp>
    <xdr:clientData/>
  </xdr:oneCellAnchor>
  <xdr:oneCellAnchor>
    <xdr:from>
      <xdr:col>2</xdr:col>
      <xdr:colOff>457301</xdr:colOff>
      <xdr:row>40</xdr:row>
      <xdr:rowOff>185292</xdr:rowOff>
    </xdr:from>
    <xdr:ext cx="6350" cy="173990"/>
    <xdr:sp macro="" textlink="">
      <xdr:nvSpPr>
        <xdr:cNvPr id="19" name="Shape 28">
          <a:extLst>
            <a:ext uri="{FF2B5EF4-FFF2-40B4-BE49-F238E27FC236}">
              <a16:creationId xmlns:a16="http://schemas.microsoft.com/office/drawing/2014/main" id="{7EFF679F-6552-409D-8428-FDE6726BFCB4}"/>
            </a:ext>
          </a:extLst>
        </xdr:cNvPr>
        <xdr:cNvSpPr/>
      </xdr:nvSpPr>
      <xdr:spPr>
        <a:xfrm>
          <a:off x="5569051" y="10292375"/>
          <a:ext cx="6350" cy="173990"/>
        </a:xfrm>
        <a:custGeom>
          <a:avLst/>
          <a:gdLst/>
          <a:ahLst/>
          <a:cxnLst/>
          <a:rect l="0" t="0" r="0" b="0"/>
          <a:pathLst>
            <a:path w="6350" h="173990">
              <a:moveTo>
                <a:pt x="6096" y="0"/>
              </a:moveTo>
              <a:lnTo>
                <a:pt x="0" y="0"/>
              </a:lnTo>
              <a:lnTo>
                <a:pt x="0" y="173736"/>
              </a:lnTo>
              <a:lnTo>
                <a:pt x="6096" y="173736"/>
              </a:lnTo>
              <a:lnTo>
                <a:pt x="6096" y="0"/>
              </a:lnTo>
              <a:close/>
            </a:path>
          </a:pathLst>
        </a:custGeom>
        <a:solidFill>
          <a:srgbClr val="BEBEBE"/>
        </a:solidFill>
      </xdr:spPr>
    </xdr:sp>
    <xdr:clientData/>
  </xdr:oneCellAnchor>
  <xdr:oneCellAnchor>
    <xdr:from>
      <xdr:col>2</xdr:col>
      <xdr:colOff>457301</xdr:colOff>
      <xdr:row>45</xdr:row>
      <xdr:rowOff>185292</xdr:rowOff>
    </xdr:from>
    <xdr:ext cx="6350" cy="173990"/>
    <xdr:sp macro="" textlink="">
      <xdr:nvSpPr>
        <xdr:cNvPr id="20" name="Shape 28">
          <a:extLst>
            <a:ext uri="{FF2B5EF4-FFF2-40B4-BE49-F238E27FC236}">
              <a16:creationId xmlns:a16="http://schemas.microsoft.com/office/drawing/2014/main" id="{87E1083A-03D1-427A-A260-81E4221CCEDE}"/>
            </a:ext>
          </a:extLst>
        </xdr:cNvPr>
        <xdr:cNvSpPr/>
      </xdr:nvSpPr>
      <xdr:spPr>
        <a:xfrm>
          <a:off x="5569051" y="11107292"/>
          <a:ext cx="6350" cy="173990"/>
        </a:xfrm>
        <a:custGeom>
          <a:avLst/>
          <a:gdLst/>
          <a:ahLst/>
          <a:cxnLst/>
          <a:rect l="0" t="0" r="0" b="0"/>
          <a:pathLst>
            <a:path w="6350" h="173990">
              <a:moveTo>
                <a:pt x="6096" y="0"/>
              </a:moveTo>
              <a:lnTo>
                <a:pt x="0" y="0"/>
              </a:lnTo>
              <a:lnTo>
                <a:pt x="0" y="173736"/>
              </a:lnTo>
              <a:lnTo>
                <a:pt x="6096" y="173736"/>
              </a:lnTo>
              <a:lnTo>
                <a:pt x="6096" y="0"/>
              </a:lnTo>
              <a:close/>
            </a:path>
          </a:pathLst>
        </a:custGeom>
        <a:solidFill>
          <a:srgbClr val="BEBEBE"/>
        </a:solidFill>
      </xdr:spPr>
    </xdr:sp>
    <xdr:clientData/>
  </xdr:oneCellAnchor>
  <xdr:oneCellAnchor>
    <xdr:from>
      <xdr:col>2</xdr:col>
      <xdr:colOff>457301</xdr:colOff>
      <xdr:row>45</xdr:row>
      <xdr:rowOff>185292</xdr:rowOff>
    </xdr:from>
    <xdr:ext cx="6350" cy="173990"/>
    <xdr:sp macro="" textlink="">
      <xdr:nvSpPr>
        <xdr:cNvPr id="21" name="Shape 28">
          <a:extLst>
            <a:ext uri="{FF2B5EF4-FFF2-40B4-BE49-F238E27FC236}">
              <a16:creationId xmlns:a16="http://schemas.microsoft.com/office/drawing/2014/main" id="{94521B4A-09EC-4DAF-87F4-5EDF01AF563F}"/>
            </a:ext>
          </a:extLst>
        </xdr:cNvPr>
        <xdr:cNvSpPr/>
      </xdr:nvSpPr>
      <xdr:spPr>
        <a:xfrm>
          <a:off x="5569051" y="11107292"/>
          <a:ext cx="6350" cy="173990"/>
        </a:xfrm>
        <a:custGeom>
          <a:avLst/>
          <a:gdLst/>
          <a:ahLst/>
          <a:cxnLst/>
          <a:rect l="0" t="0" r="0" b="0"/>
          <a:pathLst>
            <a:path w="6350" h="173990">
              <a:moveTo>
                <a:pt x="6096" y="0"/>
              </a:moveTo>
              <a:lnTo>
                <a:pt x="0" y="0"/>
              </a:lnTo>
              <a:lnTo>
                <a:pt x="0" y="173736"/>
              </a:lnTo>
              <a:lnTo>
                <a:pt x="6096" y="173736"/>
              </a:lnTo>
              <a:lnTo>
                <a:pt x="6096" y="0"/>
              </a:lnTo>
              <a:close/>
            </a:path>
          </a:pathLst>
        </a:custGeom>
        <a:solidFill>
          <a:srgbClr val="BEBEBE"/>
        </a:solidFill>
      </xdr:spPr>
    </xdr:sp>
    <xdr:clientData/>
  </xdr:oneCellAnchor>
  <xdr:oneCellAnchor>
    <xdr:from>
      <xdr:col>2</xdr:col>
      <xdr:colOff>457301</xdr:colOff>
      <xdr:row>48</xdr:row>
      <xdr:rowOff>185292</xdr:rowOff>
    </xdr:from>
    <xdr:ext cx="6350" cy="173990"/>
    <xdr:sp macro="" textlink="">
      <xdr:nvSpPr>
        <xdr:cNvPr id="22" name="Shape 28">
          <a:extLst>
            <a:ext uri="{FF2B5EF4-FFF2-40B4-BE49-F238E27FC236}">
              <a16:creationId xmlns:a16="http://schemas.microsoft.com/office/drawing/2014/main" id="{26FB3E36-357D-41E8-B7F2-608EA7614202}"/>
            </a:ext>
          </a:extLst>
        </xdr:cNvPr>
        <xdr:cNvSpPr/>
      </xdr:nvSpPr>
      <xdr:spPr>
        <a:xfrm>
          <a:off x="5569051" y="11107292"/>
          <a:ext cx="6350" cy="173990"/>
        </a:xfrm>
        <a:custGeom>
          <a:avLst/>
          <a:gdLst/>
          <a:ahLst/>
          <a:cxnLst/>
          <a:rect l="0" t="0" r="0" b="0"/>
          <a:pathLst>
            <a:path w="6350" h="173990">
              <a:moveTo>
                <a:pt x="6096" y="0"/>
              </a:moveTo>
              <a:lnTo>
                <a:pt x="0" y="0"/>
              </a:lnTo>
              <a:lnTo>
                <a:pt x="0" y="173736"/>
              </a:lnTo>
              <a:lnTo>
                <a:pt x="6096" y="173736"/>
              </a:lnTo>
              <a:lnTo>
                <a:pt x="6096" y="0"/>
              </a:lnTo>
              <a:close/>
            </a:path>
          </a:pathLst>
        </a:custGeom>
        <a:solidFill>
          <a:srgbClr val="BEBEBE"/>
        </a:solidFill>
      </xdr:spPr>
    </xdr:sp>
    <xdr:clientData/>
  </xdr:oneCellAnchor>
  <xdr:oneCellAnchor>
    <xdr:from>
      <xdr:col>2</xdr:col>
      <xdr:colOff>457301</xdr:colOff>
      <xdr:row>48</xdr:row>
      <xdr:rowOff>185292</xdr:rowOff>
    </xdr:from>
    <xdr:ext cx="6350" cy="173990"/>
    <xdr:sp macro="" textlink="">
      <xdr:nvSpPr>
        <xdr:cNvPr id="23" name="Shape 28">
          <a:extLst>
            <a:ext uri="{FF2B5EF4-FFF2-40B4-BE49-F238E27FC236}">
              <a16:creationId xmlns:a16="http://schemas.microsoft.com/office/drawing/2014/main" id="{0EFD277B-33D8-4B89-9379-A80E4B6BDB91}"/>
            </a:ext>
          </a:extLst>
        </xdr:cNvPr>
        <xdr:cNvSpPr/>
      </xdr:nvSpPr>
      <xdr:spPr>
        <a:xfrm>
          <a:off x="5569051" y="11107292"/>
          <a:ext cx="6350" cy="173990"/>
        </a:xfrm>
        <a:custGeom>
          <a:avLst/>
          <a:gdLst/>
          <a:ahLst/>
          <a:cxnLst/>
          <a:rect l="0" t="0" r="0" b="0"/>
          <a:pathLst>
            <a:path w="6350" h="173990">
              <a:moveTo>
                <a:pt x="6096" y="0"/>
              </a:moveTo>
              <a:lnTo>
                <a:pt x="0" y="0"/>
              </a:lnTo>
              <a:lnTo>
                <a:pt x="0" y="173736"/>
              </a:lnTo>
              <a:lnTo>
                <a:pt x="6096" y="173736"/>
              </a:lnTo>
              <a:lnTo>
                <a:pt x="6096" y="0"/>
              </a:lnTo>
              <a:close/>
            </a:path>
          </a:pathLst>
        </a:custGeom>
        <a:solidFill>
          <a:srgbClr val="BEBEBE"/>
        </a:solidFill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174A0-F3E6-450F-BC10-0E992C7142B6}">
  <sheetPr>
    <pageSetUpPr fitToPage="1"/>
  </sheetPr>
  <dimension ref="A1:BT92"/>
  <sheetViews>
    <sheetView tabSelected="1" topLeftCell="A11" zoomScale="70" zoomScaleNormal="70" workbookViewId="0">
      <selection activeCell="G20" sqref="G20"/>
    </sheetView>
  </sheetViews>
  <sheetFormatPr defaultColWidth="14.42578125" defaultRowHeight="15" x14ac:dyDescent="0.25"/>
  <cols>
    <col min="1" max="1" width="5.85546875" style="1" customWidth="1"/>
    <col min="2" max="2" width="70.85546875" style="1" customWidth="1"/>
    <col min="3" max="3" width="15" style="1" customWidth="1"/>
    <col min="4" max="4" width="16.140625" style="2" customWidth="1"/>
    <col min="5" max="5" width="14.85546875" style="17" customWidth="1"/>
    <col min="6" max="6" width="19.28515625" style="1" customWidth="1"/>
    <col min="7" max="7" width="17.28515625" style="1" customWidth="1"/>
    <col min="8" max="8" width="16.28515625" style="1" customWidth="1"/>
    <col min="9" max="9" width="0.28515625" style="1" customWidth="1"/>
    <col min="10" max="10" width="0.140625" style="1" customWidth="1"/>
    <col min="11" max="16384" width="14.42578125" style="1"/>
  </cols>
  <sheetData>
    <row r="1" spans="1:72" ht="36" customHeight="1" x14ac:dyDescent="0.25">
      <c r="A1" s="100" t="s">
        <v>58</v>
      </c>
      <c r="B1" s="101"/>
      <c r="C1" s="101"/>
      <c r="D1" s="101"/>
      <c r="E1" s="101"/>
      <c r="F1" s="101"/>
      <c r="G1" s="101"/>
      <c r="H1" s="101"/>
    </row>
    <row r="2" spans="1:72" ht="15.75" x14ac:dyDescent="0.25">
      <c r="A2" s="90"/>
      <c r="B2" s="79"/>
      <c r="C2" s="79"/>
      <c r="D2" s="80"/>
      <c r="E2" s="81"/>
      <c r="F2" s="79"/>
      <c r="G2" s="79"/>
      <c r="H2" s="79"/>
    </row>
    <row r="3" spans="1:72" ht="15.75" x14ac:dyDescent="0.25">
      <c r="A3" s="102" t="s">
        <v>3</v>
      </c>
      <c r="B3" s="102"/>
      <c r="C3" s="102"/>
      <c r="D3" s="102"/>
      <c r="E3" s="102"/>
      <c r="F3" s="102"/>
      <c r="G3" s="102"/>
      <c r="H3" s="102"/>
    </row>
    <row r="4" spans="1:72" ht="15.75" x14ac:dyDescent="0.25">
      <c r="A4" s="103"/>
      <c r="B4" s="103"/>
      <c r="C4" s="103"/>
      <c r="D4" s="103"/>
      <c r="E4" s="103"/>
      <c r="F4" s="103"/>
      <c r="G4" s="103"/>
      <c r="H4" s="103"/>
    </row>
    <row r="5" spans="1:72" ht="15.75" x14ac:dyDescent="0.25">
      <c r="A5" s="104" t="s">
        <v>34</v>
      </c>
      <c r="B5" s="105"/>
      <c r="C5" s="105"/>
      <c r="D5" s="105"/>
      <c r="E5" s="105"/>
      <c r="F5" s="105"/>
      <c r="G5" s="105"/>
      <c r="H5" s="105"/>
    </row>
    <row r="6" spans="1:72" ht="15.75" x14ac:dyDescent="0.25">
      <c r="A6" s="106" t="s">
        <v>18</v>
      </c>
      <c r="B6" s="105"/>
      <c r="C6" s="105"/>
      <c r="D6" s="105"/>
      <c r="E6" s="105"/>
      <c r="F6" s="105"/>
      <c r="G6" s="105"/>
      <c r="H6" s="105"/>
    </row>
    <row r="7" spans="1:72" ht="15.75" x14ac:dyDescent="0.25">
      <c r="A7" s="98" t="s">
        <v>19</v>
      </c>
      <c r="B7" s="99"/>
      <c r="C7" s="99"/>
      <c r="D7" s="99"/>
      <c r="E7" s="99"/>
      <c r="F7" s="99"/>
      <c r="G7" s="99"/>
      <c r="H7" s="99"/>
    </row>
    <row r="8" spans="1:72" ht="15.75" customHeight="1" x14ac:dyDescent="0.25">
      <c r="A8" s="95" t="s">
        <v>0</v>
      </c>
      <c r="B8" s="92" t="s">
        <v>86</v>
      </c>
      <c r="C8" s="92" t="s">
        <v>87</v>
      </c>
      <c r="D8" s="92" t="s">
        <v>88</v>
      </c>
      <c r="E8" s="92" t="s">
        <v>89</v>
      </c>
      <c r="F8" s="92" t="s">
        <v>90</v>
      </c>
      <c r="G8" s="92" t="s">
        <v>91</v>
      </c>
      <c r="H8" s="92"/>
    </row>
    <row r="9" spans="1:72" ht="47.25" x14ac:dyDescent="0.25">
      <c r="A9" s="96"/>
      <c r="B9" s="97"/>
      <c r="C9" s="97"/>
      <c r="D9" s="97"/>
      <c r="E9" s="97"/>
      <c r="F9" s="97"/>
      <c r="G9" s="21" t="s">
        <v>92</v>
      </c>
      <c r="H9" s="21" t="s">
        <v>93</v>
      </c>
    </row>
    <row r="10" spans="1:72" ht="15.75" x14ac:dyDescent="0.25">
      <c r="A10" s="22">
        <v>1</v>
      </c>
      <c r="B10" s="22">
        <v>2</v>
      </c>
      <c r="C10" s="22">
        <v>3</v>
      </c>
      <c r="D10" s="22">
        <v>4</v>
      </c>
      <c r="E10" s="23">
        <v>5</v>
      </c>
      <c r="F10" s="22">
        <v>6</v>
      </c>
      <c r="G10" s="24">
        <v>7</v>
      </c>
      <c r="H10" s="24">
        <v>8</v>
      </c>
    </row>
    <row r="11" spans="1:72" s="16" customFormat="1" ht="15.75" x14ac:dyDescent="0.25">
      <c r="A11" s="25">
        <v>1</v>
      </c>
      <c r="B11" s="25" t="s">
        <v>71</v>
      </c>
      <c r="C11" s="26"/>
      <c r="D11" s="27"/>
      <c r="E11" s="28"/>
      <c r="F11" s="29">
        <f>F12+F21+F22</f>
        <v>3047500</v>
      </c>
      <c r="G11" s="29">
        <f>G12+G21+G22</f>
        <v>0</v>
      </c>
      <c r="H11" s="29">
        <f>F11-G11</f>
        <v>3047500</v>
      </c>
      <c r="I11" s="18"/>
      <c r="J11" s="18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</row>
    <row r="12" spans="1:72" s="16" customFormat="1" ht="15.75" x14ac:dyDescent="0.25">
      <c r="A12" s="30"/>
      <c r="B12" s="19" t="s">
        <v>72</v>
      </c>
      <c r="C12" s="30"/>
      <c r="D12" s="31"/>
      <c r="E12" s="32"/>
      <c r="F12" s="33">
        <f>F13+F14+F15+F16+F17+F18+F19+F20</f>
        <v>2880000</v>
      </c>
      <c r="G12" s="33">
        <f>G13+G14+G15+G16+G17+G18+G19+G20</f>
        <v>0</v>
      </c>
      <c r="H12" s="29">
        <f t="shared" ref="H12:H59" si="0">F12-G12</f>
        <v>2880000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</row>
    <row r="13" spans="1:72" s="16" customFormat="1" ht="15.75" x14ac:dyDescent="0.25">
      <c r="A13" s="30"/>
      <c r="B13" s="19" t="s">
        <v>73</v>
      </c>
      <c r="C13" s="31" t="s">
        <v>51</v>
      </c>
      <c r="D13" s="34">
        <v>4</v>
      </c>
      <c r="E13" s="35">
        <v>217960</v>
      </c>
      <c r="F13" s="35">
        <f t="shared" ref="F13:F21" si="1">D13*E13</f>
        <v>871840</v>
      </c>
      <c r="G13" s="35"/>
      <c r="H13" s="28">
        <f t="shared" si="0"/>
        <v>871840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</row>
    <row r="14" spans="1:72" s="16" customFormat="1" ht="15.75" x14ac:dyDescent="0.25">
      <c r="A14" s="30"/>
      <c r="B14" s="19" t="s">
        <v>74</v>
      </c>
      <c r="C14" s="31" t="s">
        <v>51</v>
      </c>
      <c r="D14" s="34">
        <v>4</v>
      </c>
      <c r="E14" s="35">
        <v>170000</v>
      </c>
      <c r="F14" s="35">
        <f t="shared" si="1"/>
        <v>680000</v>
      </c>
      <c r="G14" s="35"/>
      <c r="H14" s="28">
        <f t="shared" si="0"/>
        <v>680000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</row>
    <row r="15" spans="1:72" s="16" customFormat="1" ht="15.75" x14ac:dyDescent="0.25">
      <c r="A15" s="30"/>
      <c r="B15" s="30" t="s">
        <v>83</v>
      </c>
      <c r="C15" s="31" t="s">
        <v>51</v>
      </c>
      <c r="D15" s="34">
        <v>4</v>
      </c>
      <c r="E15" s="35">
        <v>150000</v>
      </c>
      <c r="F15" s="35">
        <f t="shared" si="1"/>
        <v>600000</v>
      </c>
      <c r="G15" s="35"/>
      <c r="H15" s="28">
        <f t="shared" si="0"/>
        <v>600000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</row>
    <row r="16" spans="1:72" s="16" customFormat="1" ht="15.75" x14ac:dyDescent="0.25">
      <c r="A16" s="30"/>
      <c r="B16" s="30" t="s">
        <v>15</v>
      </c>
      <c r="C16" s="31" t="s">
        <v>51</v>
      </c>
      <c r="D16" s="34">
        <v>4</v>
      </c>
      <c r="E16" s="35">
        <v>100000</v>
      </c>
      <c r="F16" s="35">
        <f t="shared" si="1"/>
        <v>400000</v>
      </c>
      <c r="G16" s="35"/>
      <c r="H16" s="28">
        <f t="shared" si="0"/>
        <v>400000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</row>
    <row r="17" spans="1:72" s="16" customFormat="1" ht="15.75" x14ac:dyDescent="0.25">
      <c r="A17" s="30"/>
      <c r="B17" s="19" t="s">
        <v>76</v>
      </c>
      <c r="C17" s="31" t="s">
        <v>51</v>
      </c>
      <c r="D17" s="34">
        <v>4</v>
      </c>
      <c r="E17" s="35">
        <v>20096</v>
      </c>
      <c r="F17" s="35">
        <f t="shared" si="1"/>
        <v>80384</v>
      </c>
      <c r="G17" s="35"/>
      <c r="H17" s="28">
        <f t="shared" si="0"/>
        <v>80384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</row>
    <row r="18" spans="1:72" s="16" customFormat="1" ht="15.75" x14ac:dyDescent="0.25">
      <c r="A18" s="30"/>
      <c r="B18" s="19" t="s">
        <v>77</v>
      </c>
      <c r="C18" s="31" t="s">
        <v>51</v>
      </c>
      <c r="D18" s="34">
        <v>4</v>
      </c>
      <c r="E18" s="35">
        <v>33238</v>
      </c>
      <c r="F18" s="35">
        <f t="shared" si="1"/>
        <v>132952</v>
      </c>
      <c r="G18" s="35"/>
      <c r="H18" s="28">
        <f t="shared" si="0"/>
        <v>132952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</row>
    <row r="19" spans="1:72" s="16" customFormat="1" ht="15.75" x14ac:dyDescent="0.25">
      <c r="A19" s="30"/>
      <c r="B19" s="19" t="s">
        <v>75</v>
      </c>
      <c r="C19" s="31" t="s">
        <v>51</v>
      </c>
      <c r="D19" s="34">
        <v>4</v>
      </c>
      <c r="E19" s="35">
        <v>19138</v>
      </c>
      <c r="F19" s="35">
        <f t="shared" si="1"/>
        <v>76552</v>
      </c>
      <c r="G19" s="35"/>
      <c r="H19" s="28">
        <f t="shared" si="0"/>
        <v>76552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</row>
    <row r="20" spans="1:72" s="16" customFormat="1" ht="15.75" x14ac:dyDescent="0.25">
      <c r="A20" s="30"/>
      <c r="B20" s="19" t="s">
        <v>78</v>
      </c>
      <c r="C20" s="31" t="s">
        <v>51</v>
      </c>
      <c r="D20" s="34">
        <v>4</v>
      </c>
      <c r="E20" s="35">
        <v>9568</v>
      </c>
      <c r="F20" s="35">
        <f t="shared" si="1"/>
        <v>38272</v>
      </c>
      <c r="G20" s="35"/>
      <c r="H20" s="28">
        <f t="shared" si="0"/>
        <v>38272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</row>
    <row r="21" spans="1:72" s="16" customFormat="1" ht="15.75" x14ac:dyDescent="0.25">
      <c r="A21" s="30"/>
      <c r="B21" s="36" t="s">
        <v>82</v>
      </c>
      <c r="C21" s="31" t="s">
        <v>51</v>
      </c>
      <c r="D21" s="37">
        <v>1</v>
      </c>
      <c r="E21" s="35">
        <v>31500</v>
      </c>
      <c r="F21" s="35">
        <f t="shared" si="1"/>
        <v>31500</v>
      </c>
      <c r="G21" s="38"/>
      <c r="H21" s="28">
        <f t="shared" si="0"/>
        <v>31500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</row>
    <row r="22" spans="1:72" s="16" customFormat="1" ht="15.75" x14ac:dyDescent="0.25">
      <c r="A22" s="30"/>
      <c r="B22" s="19" t="s">
        <v>81</v>
      </c>
      <c r="C22" s="31" t="s">
        <v>51</v>
      </c>
      <c r="D22" s="39"/>
      <c r="E22" s="35">
        <f>E23</f>
        <v>60000</v>
      </c>
      <c r="F22" s="35">
        <f>F23+F24</f>
        <v>136000</v>
      </c>
      <c r="G22" s="38"/>
      <c r="H22" s="29">
        <f t="shared" si="0"/>
        <v>136000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</row>
    <row r="23" spans="1:72" s="16" customFormat="1" ht="15.75" x14ac:dyDescent="0.25">
      <c r="A23" s="40"/>
      <c r="B23" s="41" t="s">
        <v>84</v>
      </c>
      <c r="C23" s="42" t="s">
        <v>51</v>
      </c>
      <c r="D23" s="37">
        <v>1</v>
      </c>
      <c r="E23" s="35">
        <v>60000</v>
      </c>
      <c r="F23" s="35">
        <f>D23*E23</f>
        <v>60000</v>
      </c>
      <c r="G23" s="38"/>
      <c r="H23" s="28">
        <f t="shared" si="0"/>
        <v>60000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</row>
    <row r="24" spans="1:72" s="16" customFormat="1" ht="15.75" x14ac:dyDescent="0.25">
      <c r="A24" s="30"/>
      <c r="B24" s="30" t="s">
        <v>85</v>
      </c>
      <c r="C24" s="31" t="s">
        <v>51</v>
      </c>
      <c r="D24" s="37">
        <v>1</v>
      </c>
      <c r="E24" s="35">
        <v>76000</v>
      </c>
      <c r="F24" s="35">
        <f>D24*E24</f>
        <v>76000</v>
      </c>
      <c r="G24" s="38"/>
      <c r="H24" s="28">
        <f t="shared" si="0"/>
        <v>76000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</row>
    <row r="25" spans="1:72" s="16" customFormat="1" ht="15.75" x14ac:dyDescent="0.25">
      <c r="A25" s="25">
        <v>2</v>
      </c>
      <c r="B25" s="20" t="s">
        <v>79</v>
      </c>
      <c r="C25" s="31" t="s">
        <v>52</v>
      </c>
      <c r="D25" s="43"/>
      <c r="E25" s="35"/>
      <c r="F25" s="44">
        <f>SUM(F26:F27)</f>
        <v>805000</v>
      </c>
      <c r="G25" s="44">
        <f>SUM(G26:G27)</f>
        <v>0</v>
      </c>
      <c r="H25" s="29">
        <f t="shared" si="0"/>
        <v>805000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</row>
    <row r="26" spans="1:72" s="16" customFormat="1" ht="15.75" x14ac:dyDescent="0.25">
      <c r="A26" s="26"/>
      <c r="B26" s="26" t="s">
        <v>16</v>
      </c>
      <c r="C26" s="31" t="s">
        <v>37</v>
      </c>
      <c r="D26" s="43">
        <v>1</v>
      </c>
      <c r="E26" s="35">
        <v>355000</v>
      </c>
      <c r="F26" s="35">
        <f>D26*E26</f>
        <v>355000</v>
      </c>
      <c r="G26" s="38"/>
      <c r="H26" s="28">
        <f t="shared" si="0"/>
        <v>355000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</row>
    <row r="27" spans="1:72" s="16" customFormat="1" ht="15.75" x14ac:dyDescent="0.25">
      <c r="A27" s="30"/>
      <c r="B27" s="30" t="s">
        <v>17</v>
      </c>
      <c r="C27" s="31" t="s">
        <v>37</v>
      </c>
      <c r="D27" s="31">
        <v>1</v>
      </c>
      <c r="E27" s="45">
        <v>450000</v>
      </c>
      <c r="F27" s="45">
        <f>D27*E27</f>
        <v>450000</v>
      </c>
      <c r="G27" s="46"/>
      <c r="H27" s="28">
        <f t="shared" si="0"/>
        <v>450000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</row>
    <row r="28" spans="1:72" s="16" customFormat="1" ht="15.75" x14ac:dyDescent="0.25">
      <c r="A28" s="30"/>
      <c r="B28" s="20" t="s">
        <v>80</v>
      </c>
      <c r="C28" s="47"/>
      <c r="D28" s="47"/>
      <c r="E28" s="32"/>
      <c r="F28" s="33">
        <f>F29+F36+F40+F44</f>
        <v>6491000</v>
      </c>
      <c r="G28" s="33">
        <f>G29+G36+G40+G44</f>
        <v>0</v>
      </c>
      <c r="H28" s="29">
        <f t="shared" si="0"/>
        <v>6491000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</row>
    <row r="29" spans="1:72" ht="63" x14ac:dyDescent="0.25">
      <c r="A29" s="40"/>
      <c r="B29" s="48" t="s">
        <v>62</v>
      </c>
      <c r="C29" s="49"/>
      <c r="D29" s="50"/>
      <c r="E29" s="51"/>
      <c r="F29" s="52">
        <f>F30+F31+F33+F32+F34+F35</f>
        <v>1207500</v>
      </c>
      <c r="G29" s="52">
        <f>G30+G31+G33+G32+G34+G35</f>
        <v>0</v>
      </c>
      <c r="H29" s="29">
        <f t="shared" si="0"/>
        <v>1207500</v>
      </c>
    </row>
    <row r="30" spans="1:72" ht="31.5" x14ac:dyDescent="0.25">
      <c r="A30" s="40"/>
      <c r="B30" s="53" t="s">
        <v>64</v>
      </c>
      <c r="C30" s="54" t="s">
        <v>52</v>
      </c>
      <c r="D30" s="55">
        <v>1</v>
      </c>
      <c r="E30" s="56">
        <v>500000</v>
      </c>
      <c r="F30" s="57">
        <f>D30*E30</f>
        <v>500000</v>
      </c>
      <c r="G30" s="57"/>
      <c r="H30" s="28">
        <f t="shared" si="0"/>
        <v>500000</v>
      </c>
    </row>
    <row r="31" spans="1:72" ht="15.75" x14ac:dyDescent="0.25">
      <c r="A31" s="40"/>
      <c r="B31" s="53" t="s">
        <v>36</v>
      </c>
      <c r="C31" s="54" t="s">
        <v>52</v>
      </c>
      <c r="D31" s="55">
        <v>1</v>
      </c>
      <c r="E31" s="56">
        <v>150000</v>
      </c>
      <c r="F31" s="57">
        <f t="shared" ref="F31:F35" si="2">D31*E31</f>
        <v>150000</v>
      </c>
      <c r="G31" s="57"/>
      <c r="H31" s="28">
        <f t="shared" si="0"/>
        <v>150000</v>
      </c>
    </row>
    <row r="32" spans="1:72" ht="15.75" x14ac:dyDescent="0.25">
      <c r="A32" s="40"/>
      <c r="B32" s="53" t="s">
        <v>65</v>
      </c>
      <c r="C32" s="54" t="s">
        <v>52</v>
      </c>
      <c r="D32" s="55">
        <v>1</v>
      </c>
      <c r="E32" s="56">
        <v>50000</v>
      </c>
      <c r="F32" s="57">
        <f t="shared" si="2"/>
        <v>50000</v>
      </c>
      <c r="G32" s="57"/>
      <c r="H32" s="28">
        <f t="shared" si="0"/>
        <v>50000</v>
      </c>
    </row>
    <row r="33" spans="1:8" ht="15.75" x14ac:dyDescent="0.25">
      <c r="A33" s="40"/>
      <c r="B33" s="53" t="s">
        <v>66</v>
      </c>
      <c r="C33" s="54" t="s">
        <v>52</v>
      </c>
      <c r="D33" s="55">
        <v>1</v>
      </c>
      <c r="E33" s="56">
        <v>7500</v>
      </c>
      <c r="F33" s="57">
        <f t="shared" si="2"/>
        <v>7500</v>
      </c>
      <c r="G33" s="57"/>
      <c r="H33" s="28">
        <f t="shared" si="0"/>
        <v>7500</v>
      </c>
    </row>
    <row r="34" spans="1:8" ht="15.75" x14ac:dyDescent="0.25">
      <c r="A34" s="40"/>
      <c r="B34" s="53" t="s">
        <v>67</v>
      </c>
      <c r="C34" s="54" t="s">
        <v>52</v>
      </c>
      <c r="D34" s="55">
        <v>1</v>
      </c>
      <c r="E34" s="56">
        <v>250000</v>
      </c>
      <c r="F34" s="57">
        <f t="shared" si="2"/>
        <v>250000</v>
      </c>
      <c r="G34" s="57"/>
      <c r="H34" s="28">
        <f t="shared" si="0"/>
        <v>250000</v>
      </c>
    </row>
    <row r="35" spans="1:8" ht="15.75" x14ac:dyDescent="0.25">
      <c r="A35" s="40"/>
      <c r="B35" s="53" t="s">
        <v>68</v>
      </c>
      <c r="C35" s="54" t="s">
        <v>52</v>
      </c>
      <c r="D35" s="55">
        <v>1</v>
      </c>
      <c r="E35" s="56">
        <v>250000</v>
      </c>
      <c r="F35" s="57">
        <f t="shared" si="2"/>
        <v>250000</v>
      </c>
      <c r="G35" s="57"/>
      <c r="H35" s="28">
        <f t="shared" si="0"/>
        <v>250000</v>
      </c>
    </row>
    <row r="36" spans="1:8" ht="63" x14ac:dyDescent="0.25">
      <c r="A36" s="40"/>
      <c r="B36" s="48" t="s">
        <v>54</v>
      </c>
      <c r="C36" s="49"/>
      <c r="D36" s="50"/>
      <c r="E36" s="58"/>
      <c r="F36" s="59">
        <f>F37+F38+F39</f>
        <v>3650000</v>
      </c>
      <c r="G36" s="59">
        <f>G37+G38+G39</f>
        <v>0</v>
      </c>
      <c r="H36" s="29">
        <f t="shared" si="0"/>
        <v>3650000</v>
      </c>
    </row>
    <row r="37" spans="1:8" ht="31.5" x14ac:dyDescent="0.25">
      <c r="A37" s="40"/>
      <c r="B37" s="53" t="s">
        <v>63</v>
      </c>
      <c r="C37" s="54" t="s">
        <v>52</v>
      </c>
      <c r="D37" s="55">
        <v>4</v>
      </c>
      <c r="E37" s="56">
        <v>750000</v>
      </c>
      <c r="F37" s="57">
        <f>D37*E37</f>
        <v>3000000</v>
      </c>
      <c r="G37" s="57"/>
      <c r="H37" s="28">
        <f t="shared" si="0"/>
        <v>3000000</v>
      </c>
    </row>
    <row r="38" spans="1:8" ht="15.75" x14ac:dyDescent="0.25">
      <c r="A38" s="40"/>
      <c r="B38" s="53" t="s">
        <v>36</v>
      </c>
      <c r="C38" s="54" t="s">
        <v>52</v>
      </c>
      <c r="D38" s="55">
        <v>1</v>
      </c>
      <c r="E38" s="56">
        <v>150000</v>
      </c>
      <c r="F38" s="57">
        <f t="shared" ref="F38:F39" si="3">D38*E38</f>
        <v>150000</v>
      </c>
      <c r="G38" s="57"/>
      <c r="H38" s="28">
        <f t="shared" si="0"/>
        <v>150000</v>
      </c>
    </row>
    <row r="39" spans="1:8" ht="15.75" x14ac:dyDescent="0.25">
      <c r="A39" s="40"/>
      <c r="B39" s="53" t="s">
        <v>69</v>
      </c>
      <c r="C39" s="54" t="s">
        <v>52</v>
      </c>
      <c r="D39" s="55">
        <v>1</v>
      </c>
      <c r="E39" s="56">
        <v>500000</v>
      </c>
      <c r="F39" s="57">
        <f t="shared" si="3"/>
        <v>500000</v>
      </c>
      <c r="G39" s="57"/>
      <c r="H39" s="28">
        <f t="shared" si="0"/>
        <v>500000</v>
      </c>
    </row>
    <row r="40" spans="1:8" ht="48" customHeight="1" x14ac:dyDescent="0.25">
      <c r="A40" s="40"/>
      <c r="B40" s="48" t="s">
        <v>55</v>
      </c>
      <c r="C40" s="49"/>
      <c r="D40" s="50"/>
      <c r="E40" s="58"/>
      <c r="F40" s="59">
        <f>F41</f>
        <v>400000</v>
      </c>
      <c r="G40" s="59">
        <f>G41</f>
        <v>0</v>
      </c>
      <c r="H40" s="29">
        <f t="shared" si="0"/>
        <v>400000</v>
      </c>
    </row>
    <row r="41" spans="1:8" ht="15.75" x14ac:dyDescent="0.25">
      <c r="A41" s="40"/>
      <c r="B41" s="53" t="s">
        <v>38</v>
      </c>
      <c r="C41" s="54" t="s">
        <v>52</v>
      </c>
      <c r="D41" s="55">
        <v>4</v>
      </c>
      <c r="E41" s="56">
        <v>100000</v>
      </c>
      <c r="F41" s="57">
        <f>D41*E41</f>
        <v>400000</v>
      </c>
      <c r="G41" s="57"/>
      <c r="H41" s="28">
        <f t="shared" si="0"/>
        <v>400000</v>
      </c>
    </row>
    <row r="42" spans="1:8" ht="63" x14ac:dyDescent="0.25">
      <c r="A42" s="40"/>
      <c r="B42" s="48" t="s">
        <v>61</v>
      </c>
      <c r="C42" s="49"/>
      <c r="D42" s="50"/>
      <c r="E42" s="58"/>
      <c r="F42" s="57"/>
      <c r="G42" s="57"/>
      <c r="H42" s="29">
        <f t="shared" si="0"/>
        <v>0</v>
      </c>
    </row>
    <row r="43" spans="1:8" ht="15.75" x14ac:dyDescent="0.25">
      <c r="A43" s="60"/>
      <c r="B43" s="61" t="s">
        <v>39</v>
      </c>
      <c r="C43" s="62"/>
      <c r="D43" s="63"/>
      <c r="E43" s="64"/>
      <c r="F43" s="65"/>
      <c r="G43" s="65"/>
      <c r="H43" s="29">
        <f t="shared" si="0"/>
        <v>0</v>
      </c>
    </row>
    <row r="44" spans="1:8" ht="47.25" x14ac:dyDescent="0.25">
      <c r="A44" s="41"/>
      <c r="B44" s="48" t="s">
        <v>60</v>
      </c>
      <c r="C44" s="49"/>
      <c r="D44" s="50"/>
      <c r="E44" s="51"/>
      <c r="F44" s="59">
        <f>SUM(F45:F59)</f>
        <v>1233500</v>
      </c>
      <c r="G44" s="59">
        <f>SUM(G45:G59)</f>
        <v>0</v>
      </c>
      <c r="H44" s="29">
        <f t="shared" si="0"/>
        <v>1233500</v>
      </c>
    </row>
    <row r="45" spans="1:8" ht="15.75" x14ac:dyDescent="0.25">
      <c r="A45" s="66"/>
      <c r="B45" s="67" t="s">
        <v>40</v>
      </c>
      <c r="C45" s="54" t="s">
        <v>37</v>
      </c>
      <c r="D45" s="55">
        <v>1</v>
      </c>
      <c r="E45" s="68">
        <v>200000</v>
      </c>
      <c r="F45" s="57">
        <f>D45*E45</f>
        <v>200000</v>
      </c>
      <c r="G45" s="57"/>
      <c r="H45" s="28">
        <f t="shared" si="0"/>
        <v>200000</v>
      </c>
    </row>
    <row r="46" spans="1:8" ht="15.75" x14ac:dyDescent="0.25">
      <c r="A46" s="66"/>
      <c r="B46" s="67" t="s">
        <v>38</v>
      </c>
      <c r="C46" s="54" t="s">
        <v>52</v>
      </c>
      <c r="D46" s="55">
        <v>2</v>
      </c>
      <c r="E46" s="68">
        <v>100000</v>
      </c>
      <c r="F46" s="57">
        <f t="shared" ref="F46:F59" si="4">D46*E46</f>
        <v>200000</v>
      </c>
      <c r="G46" s="57"/>
      <c r="H46" s="28">
        <f t="shared" si="0"/>
        <v>200000</v>
      </c>
    </row>
    <row r="47" spans="1:8" ht="15.75" x14ac:dyDescent="0.25">
      <c r="A47" s="66"/>
      <c r="B47" s="67" t="s">
        <v>41</v>
      </c>
      <c r="C47" s="54" t="s">
        <v>37</v>
      </c>
      <c r="D47" s="55">
        <v>20</v>
      </c>
      <c r="E47" s="68">
        <v>10000</v>
      </c>
      <c r="F47" s="57">
        <f t="shared" si="4"/>
        <v>200000</v>
      </c>
      <c r="G47" s="57"/>
      <c r="H47" s="28">
        <f t="shared" si="0"/>
        <v>200000</v>
      </c>
    </row>
    <row r="48" spans="1:8" ht="15.75" x14ac:dyDescent="0.25">
      <c r="A48" s="66"/>
      <c r="B48" s="67" t="s">
        <v>56</v>
      </c>
      <c r="C48" s="54" t="s">
        <v>37</v>
      </c>
      <c r="D48" s="55">
        <v>20</v>
      </c>
      <c r="E48" s="68">
        <v>1500</v>
      </c>
      <c r="F48" s="57">
        <f t="shared" si="4"/>
        <v>30000</v>
      </c>
      <c r="G48" s="57"/>
      <c r="H48" s="28">
        <f t="shared" si="0"/>
        <v>30000</v>
      </c>
    </row>
    <row r="49" spans="1:8" ht="15.75" x14ac:dyDescent="0.25">
      <c r="A49" s="66"/>
      <c r="B49" s="67" t="s">
        <v>70</v>
      </c>
      <c r="C49" s="54" t="s">
        <v>52</v>
      </c>
      <c r="D49" s="55">
        <v>1</v>
      </c>
      <c r="E49" s="68">
        <v>125000</v>
      </c>
      <c r="F49" s="57">
        <f t="shared" si="4"/>
        <v>125000</v>
      </c>
      <c r="G49" s="57"/>
      <c r="H49" s="28">
        <f t="shared" si="0"/>
        <v>125000</v>
      </c>
    </row>
    <row r="50" spans="1:8" ht="15.75" x14ac:dyDescent="0.25">
      <c r="A50" s="66"/>
      <c r="B50" s="67" t="s">
        <v>42</v>
      </c>
      <c r="C50" s="54" t="s">
        <v>37</v>
      </c>
      <c r="D50" s="55">
        <v>20</v>
      </c>
      <c r="E50" s="68">
        <v>1000</v>
      </c>
      <c r="F50" s="57">
        <f t="shared" si="4"/>
        <v>20000</v>
      </c>
      <c r="G50" s="57"/>
      <c r="H50" s="28">
        <f t="shared" si="0"/>
        <v>20000</v>
      </c>
    </row>
    <row r="51" spans="1:8" ht="15.75" x14ac:dyDescent="0.25">
      <c r="A51" s="66"/>
      <c r="B51" s="67" t="s">
        <v>43</v>
      </c>
      <c r="C51" s="54" t="s">
        <v>37</v>
      </c>
      <c r="D51" s="55">
        <v>3</v>
      </c>
      <c r="E51" s="68">
        <v>15000</v>
      </c>
      <c r="F51" s="57">
        <f t="shared" si="4"/>
        <v>45000</v>
      </c>
      <c r="G51" s="57"/>
      <c r="H51" s="28">
        <f t="shared" si="0"/>
        <v>45000</v>
      </c>
    </row>
    <row r="52" spans="1:8" ht="15.75" x14ac:dyDescent="0.25">
      <c r="A52" s="66"/>
      <c r="B52" s="67" t="s">
        <v>44</v>
      </c>
      <c r="C52" s="54" t="s">
        <v>37</v>
      </c>
      <c r="D52" s="55">
        <v>50</v>
      </c>
      <c r="E52" s="68">
        <v>1400</v>
      </c>
      <c r="F52" s="57">
        <f t="shared" si="4"/>
        <v>70000</v>
      </c>
      <c r="G52" s="57"/>
      <c r="H52" s="28">
        <f t="shared" si="0"/>
        <v>70000</v>
      </c>
    </row>
    <row r="53" spans="1:8" ht="15.75" x14ac:dyDescent="0.25">
      <c r="A53" s="66"/>
      <c r="B53" s="67" t="s">
        <v>45</v>
      </c>
      <c r="C53" s="54" t="s">
        <v>37</v>
      </c>
      <c r="D53" s="55">
        <v>50</v>
      </c>
      <c r="E53" s="68">
        <v>1500</v>
      </c>
      <c r="F53" s="57">
        <f t="shared" si="4"/>
        <v>75000</v>
      </c>
      <c r="G53" s="57"/>
      <c r="H53" s="28">
        <f t="shared" si="0"/>
        <v>75000</v>
      </c>
    </row>
    <row r="54" spans="1:8" ht="15.75" x14ac:dyDescent="0.25">
      <c r="A54" s="66"/>
      <c r="B54" s="67" t="s">
        <v>46</v>
      </c>
      <c r="C54" s="54" t="s">
        <v>37</v>
      </c>
      <c r="D54" s="55">
        <v>15</v>
      </c>
      <c r="E54" s="68">
        <v>4000</v>
      </c>
      <c r="F54" s="57">
        <f t="shared" si="4"/>
        <v>60000</v>
      </c>
      <c r="G54" s="57"/>
      <c r="H54" s="28">
        <f t="shared" si="0"/>
        <v>60000</v>
      </c>
    </row>
    <row r="55" spans="1:8" ht="15.75" x14ac:dyDescent="0.25">
      <c r="A55" s="66"/>
      <c r="B55" s="67" t="s">
        <v>47</v>
      </c>
      <c r="C55" s="54" t="s">
        <v>37</v>
      </c>
      <c r="D55" s="55">
        <v>6</v>
      </c>
      <c r="E55" s="68">
        <v>6000</v>
      </c>
      <c r="F55" s="57">
        <f t="shared" si="4"/>
        <v>36000</v>
      </c>
      <c r="G55" s="57"/>
      <c r="H55" s="28">
        <f t="shared" si="0"/>
        <v>36000</v>
      </c>
    </row>
    <row r="56" spans="1:8" ht="15.75" x14ac:dyDescent="0.25">
      <c r="A56" s="66"/>
      <c r="B56" s="67" t="s">
        <v>48</v>
      </c>
      <c r="C56" s="54" t="s">
        <v>37</v>
      </c>
      <c r="D56" s="55">
        <v>15</v>
      </c>
      <c r="E56" s="68">
        <v>500</v>
      </c>
      <c r="F56" s="57">
        <f t="shared" si="4"/>
        <v>7500</v>
      </c>
      <c r="G56" s="57"/>
      <c r="H56" s="28">
        <f t="shared" si="0"/>
        <v>7500</v>
      </c>
    </row>
    <row r="57" spans="1:8" ht="15.75" x14ac:dyDescent="0.25">
      <c r="A57" s="66"/>
      <c r="B57" s="67" t="s">
        <v>49</v>
      </c>
      <c r="C57" s="54" t="s">
        <v>37</v>
      </c>
      <c r="D57" s="55">
        <v>30</v>
      </c>
      <c r="E57" s="68">
        <v>1500</v>
      </c>
      <c r="F57" s="57">
        <f t="shared" si="4"/>
        <v>45000</v>
      </c>
      <c r="G57" s="57"/>
      <c r="H57" s="28">
        <f t="shared" si="0"/>
        <v>45000</v>
      </c>
    </row>
    <row r="58" spans="1:8" ht="15.75" x14ac:dyDescent="0.25">
      <c r="A58" s="40"/>
      <c r="B58" s="67" t="s">
        <v>50</v>
      </c>
      <c r="C58" s="54" t="s">
        <v>37</v>
      </c>
      <c r="D58" s="55">
        <v>6</v>
      </c>
      <c r="E58" s="68">
        <v>10000</v>
      </c>
      <c r="F58" s="57">
        <f t="shared" si="4"/>
        <v>60000</v>
      </c>
      <c r="G58" s="38"/>
      <c r="H58" s="28">
        <f t="shared" si="0"/>
        <v>60000</v>
      </c>
    </row>
    <row r="59" spans="1:8" ht="15.75" x14ac:dyDescent="0.25">
      <c r="A59" s="40"/>
      <c r="B59" s="67" t="s">
        <v>57</v>
      </c>
      <c r="C59" s="54" t="s">
        <v>37</v>
      </c>
      <c r="D59" s="55">
        <v>6</v>
      </c>
      <c r="E59" s="68">
        <v>10000</v>
      </c>
      <c r="F59" s="57">
        <f t="shared" si="4"/>
        <v>60000</v>
      </c>
      <c r="G59" s="38"/>
      <c r="H59" s="28">
        <f t="shared" si="0"/>
        <v>60000</v>
      </c>
    </row>
    <row r="60" spans="1:8" ht="15.75" x14ac:dyDescent="0.25">
      <c r="A60" s="69"/>
      <c r="B60" s="70" t="s">
        <v>59</v>
      </c>
      <c r="C60" s="71"/>
      <c r="D60" s="72"/>
      <c r="E60" s="73"/>
      <c r="F60" s="74">
        <f>F11+F25+F28</f>
        <v>10343500</v>
      </c>
      <c r="G60" s="74">
        <f t="shared" ref="G60:H60" si="5">G11+G25+G28</f>
        <v>0</v>
      </c>
      <c r="H60" s="74">
        <f t="shared" si="5"/>
        <v>10343500</v>
      </c>
    </row>
    <row r="61" spans="1:8" ht="15.75" x14ac:dyDescent="0.25">
      <c r="A61" s="93" t="s">
        <v>20</v>
      </c>
      <c r="B61" s="93"/>
      <c r="C61" s="93"/>
      <c r="D61" s="93"/>
      <c r="E61" s="93"/>
      <c r="F61" s="93"/>
      <c r="G61" s="93"/>
      <c r="H61" s="93"/>
    </row>
    <row r="62" spans="1:8" ht="15.75" x14ac:dyDescent="0.25">
      <c r="A62" s="75"/>
      <c r="B62" s="75"/>
      <c r="C62" s="75"/>
      <c r="D62" s="76"/>
      <c r="E62" s="77"/>
      <c r="F62" s="75"/>
      <c r="G62" s="75"/>
      <c r="H62" s="75"/>
    </row>
    <row r="63" spans="1:8" ht="15.75" x14ac:dyDescent="0.25">
      <c r="A63" s="91" t="s">
        <v>35</v>
      </c>
      <c r="B63" s="91"/>
      <c r="C63" s="91"/>
      <c r="D63" s="91"/>
      <c r="E63" s="91"/>
      <c r="F63" s="91"/>
      <c r="G63" s="91"/>
      <c r="H63" s="91"/>
    </row>
    <row r="64" spans="1:8" ht="15.75" x14ac:dyDescent="0.25">
      <c r="A64" s="78"/>
      <c r="B64" s="79"/>
      <c r="C64" s="79"/>
      <c r="D64" s="80"/>
      <c r="E64" s="81"/>
      <c r="F64" s="79"/>
      <c r="G64" s="79"/>
      <c r="H64" s="79"/>
    </row>
    <row r="65" spans="1:8" ht="15.75" x14ac:dyDescent="0.25">
      <c r="A65" s="94" t="s">
        <v>21</v>
      </c>
      <c r="B65" s="94"/>
      <c r="C65" s="94"/>
      <c r="D65" s="94"/>
      <c r="E65" s="94"/>
      <c r="F65" s="94"/>
      <c r="G65" s="94"/>
      <c r="H65" s="94"/>
    </row>
    <row r="66" spans="1:8" ht="15.75" x14ac:dyDescent="0.25">
      <c r="A66" s="82"/>
      <c r="B66" s="82"/>
      <c r="C66" s="82"/>
      <c r="D66" s="83"/>
      <c r="E66" s="84"/>
      <c r="F66" s="82"/>
      <c r="G66" s="82"/>
      <c r="H66" s="82"/>
    </row>
    <row r="67" spans="1:8" ht="15.75" x14ac:dyDescent="0.25">
      <c r="A67" s="94" t="s">
        <v>22</v>
      </c>
      <c r="B67" s="94"/>
      <c r="C67" s="94"/>
      <c r="D67" s="94"/>
      <c r="E67" s="94"/>
      <c r="F67" s="94"/>
      <c r="G67" s="94"/>
      <c r="H67" s="94"/>
    </row>
    <row r="68" spans="1:8" ht="15.75" x14ac:dyDescent="0.25">
      <c r="A68" s="82"/>
      <c r="B68" s="82" t="s">
        <v>23</v>
      </c>
      <c r="C68" s="82"/>
      <c r="D68" s="83"/>
      <c r="E68" s="84"/>
      <c r="F68" s="82"/>
      <c r="G68" s="82"/>
      <c r="H68" s="82"/>
    </row>
    <row r="69" spans="1:8" ht="15.75" x14ac:dyDescent="0.25">
      <c r="A69" s="91"/>
      <c r="B69" s="91"/>
      <c r="C69" s="91"/>
      <c r="D69" s="91"/>
      <c r="E69" s="91"/>
      <c r="F69" s="91"/>
      <c r="G69" s="91"/>
      <c r="H69" s="91"/>
    </row>
    <row r="70" spans="1:8" ht="15.75" x14ac:dyDescent="0.25">
      <c r="A70" s="91" t="s">
        <v>24</v>
      </c>
      <c r="B70" s="91"/>
      <c r="C70" s="91"/>
      <c r="D70" s="91"/>
      <c r="E70" s="91"/>
      <c r="F70" s="91"/>
      <c r="G70" s="91"/>
      <c r="H70" s="91"/>
    </row>
    <row r="71" spans="1:8" ht="15.75" x14ac:dyDescent="0.25">
      <c r="A71" s="78"/>
      <c r="B71" s="79"/>
      <c r="C71" s="79"/>
      <c r="D71" s="80"/>
      <c r="E71" s="81"/>
      <c r="F71" s="79"/>
      <c r="G71" s="79"/>
      <c r="H71" s="79"/>
    </row>
    <row r="72" spans="1:8" ht="15.75" x14ac:dyDescent="0.25">
      <c r="A72" s="91" t="s">
        <v>25</v>
      </c>
      <c r="B72" s="91"/>
      <c r="C72" s="91"/>
      <c r="D72" s="91"/>
      <c r="E72" s="91"/>
      <c r="F72" s="91"/>
      <c r="G72" s="91"/>
      <c r="H72" s="91"/>
    </row>
    <row r="73" spans="1:8" ht="15.75" x14ac:dyDescent="0.25">
      <c r="A73" s="85"/>
      <c r="B73" s="85"/>
      <c r="C73" s="85"/>
      <c r="D73" s="86"/>
      <c r="E73" s="87"/>
      <c r="F73" s="85"/>
      <c r="G73" s="85"/>
      <c r="H73" s="85"/>
    </row>
    <row r="74" spans="1:8" ht="15.75" x14ac:dyDescent="0.25">
      <c r="A74" s="85" t="s">
        <v>26</v>
      </c>
      <c r="B74" s="85"/>
      <c r="C74" s="85"/>
      <c r="D74" s="86"/>
      <c r="E74" s="87"/>
      <c r="F74" s="85"/>
      <c r="G74" s="85"/>
      <c r="H74" s="85"/>
    </row>
    <row r="75" spans="1:8" ht="15.75" x14ac:dyDescent="0.25">
      <c r="A75" s="85"/>
      <c r="B75" s="85"/>
      <c r="C75" s="85"/>
      <c r="D75" s="86"/>
      <c r="E75" s="87"/>
      <c r="F75" s="85"/>
      <c r="G75" s="85"/>
      <c r="H75" s="85"/>
    </row>
    <row r="76" spans="1:8" ht="15.75" x14ac:dyDescent="0.25">
      <c r="A76" s="85" t="s">
        <v>27</v>
      </c>
      <c r="B76" s="85"/>
      <c r="C76" s="85"/>
      <c r="D76" s="86"/>
      <c r="E76" s="87"/>
      <c r="F76" s="85"/>
      <c r="G76" s="85"/>
      <c r="H76" s="85"/>
    </row>
    <row r="77" spans="1:8" ht="15.75" x14ac:dyDescent="0.25">
      <c r="A77" s="85"/>
      <c r="B77" s="85" t="s">
        <v>23</v>
      </c>
      <c r="C77" s="85"/>
      <c r="D77" s="86"/>
      <c r="E77" s="87"/>
      <c r="F77" s="85"/>
      <c r="G77" s="85"/>
      <c r="H77" s="85"/>
    </row>
    <row r="78" spans="1:8" ht="15.75" x14ac:dyDescent="0.25">
      <c r="A78" s="85"/>
      <c r="B78" s="85"/>
      <c r="C78" s="85"/>
      <c r="D78" s="86"/>
      <c r="E78" s="87"/>
      <c r="F78" s="85"/>
      <c r="G78" s="85"/>
      <c r="H78" s="85"/>
    </row>
    <row r="79" spans="1:8" ht="15.75" x14ac:dyDescent="0.25">
      <c r="A79" s="85" t="s">
        <v>28</v>
      </c>
      <c r="B79" s="85"/>
      <c r="C79" s="85"/>
      <c r="D79" s="86"/>
      <c r="E79" s="87"/>
      <c r="F79" s="85"/>
      <c r="G79" s="85"/>
      <c r="H79" s="85"/>
    </row>
    <row r="80" spans="1:8" ht="15.75" x14ac:dyDescent="0.25">
      <c r="A80" s="85"/>
      <c r="B80" s="85"/>
      <c r="C80" s="85"/>
      <c r="D80" s="86"/>
      <c r="E80" s="87"/>
      <c r="F80" s="85"/>
      <c r="G80" s="85"/>
      <c r="H80" s="85"/>
    </row>
    <row r="81" spans="1:8" ht="15.75" x14ac:dyDescent="0.25">
      <c r="A81" s="85" t="s">
        <v>29</v>
      </c>
      <c r="B81" s="85"/>
      <c r="C81" s="85"/>
      <c r="D81" s="86"/>
      <c r="E81" s="87"/>
      <c r="F81" s="85"/>
      <c r="G81" s="85"/>
      <c r="H81" s="85"/>
    </row>
    <row r="82" spans="1:8" ht="15.75" x14ac:dyDescent="0.25">
      <c r="A82" s="88"/>
      <c r="B82" s="79"/>
      <c r="C82" s="79"/>
      <c r="D82" s="80"/>
      <c r="E82" s="81"/>
      <c r="F82" s="79"/>
      <c r="G82" s="79"/>
      <c r="H82" s="79"/>
    </row>
    <row r="83" spans="1:8" ht="15.75" x14ac:dyDescent="0.25">
      <c r="A83" s="88" t="s">
        <v>30</v>
      </c>
      <c r="B83" s="79"/>
      <c r="C83" s="79"/>
      <c r="D83" s="80"/>
      <c r="E83" s="81"/>
      <c r="F83" s="79"/>
      <c r="G83" s="79"/>
      <c r="H83" s="79"/>
    </row>
    <row r="84" spans="1:8" ht="15.75" x14ac:dyDescent="0.25">
      <c r="A84" s="88"/>
      <c r="B84" s="79"/>
      <c r="C84" s="79"/>
      <c r="D84" s="80"/>
      <c r="E84" s="81"/>
      <c r="F84" s="79"/>
      <c r="G84" s="79"/>
      <c r="H84" s="79"/>
    </row>
    <row r="85" spans="1:8" ht="15.75" x14ac:dyDescent="0.25">
      <c r="A85" s="85" t="s">
        <v>31</v>
      </c>
      <c r="B85" s="79"/>
      <c r="C85" s="79"/>
      <c r="D85" s="80"/>
      <c r="E85" s="81"/>
      <c r="F85" s="79"/>
      <c r="G85" s="79"/>
      <c r="H85" s="79"/>
    </row>
    <row r="86" spans="1:8" ht="15.75" x14ac:dyDescent="0.25">
      <c r="A86" s="89"/>
      <c r="B86" s="79"/>
      <c r="C86" s="79"/>
      <c r="D86" s="80"/>
      <c r="E86" s="81"/>
      <c r="F86" s="79"/>
      <c r="G86" s="79"/>
      <c r="H86" s="79"/>
    </row>
    <row r="87" spans="1:8" ht="15.75" x14ac:dyDescent="0.25">
      <c r="A87" s="88" t="s">
        <v>32</v>
      </c>
      <c r="B87" s="79"/>
      <c r="C87" s="79"/>
      <c r="D87" s="80"/>
      <c r="E87" s="81"/>
      <c r="F87" s="79"/>
      <c r="G87" s="79"/>
      <c r="H87" s="79"/>
    </row>
    <row r="88" spans="1:8" ht="15.75" x14ac:dyDescent="0.25">
      <c r="A88" s="88"/>
      <c r="B88" s="79"/>
      <c r="C88" s="79"/>
      <c r="D88" s="80"/>
      <c r="E88" s="81"/>
      <c r="F88" s="79"/>
      <c r="G88" s="79"/>
      <c r="H88" s="79"/>
    </row>
    <row r="89" spans="1:8" ht="15.75" x14ac:dyDescent="0.25">
      <c r="A89" s="85" t="s">
        <v>33</v>
      </c>
      <c r="B89" s="79"/>
      <c r="C89" s="79"/>
      <c r="D89" s="80"/>
      <c r="E89" s="81"/>
      <c r="F89" s="79"/>
      <c r="G89" s="79"/>
      <c r="H89" s="79"/>
    </row>
    <row r="90" spans="1:8" ht="15.75" x14ac:dyDescent="0.25">
      <c r="B90" s="3"/>
    </row>
    <row r="91" spans="1:8" ht="15.75" x14ac:dyDescent="0.25">
      <c r="A91" s="3"/>
    </row>
    <row r="92" spans="1:8" ht="15.75" x14ac:dyDescent="0.25">
      <c r="A92" s="3"/>
    </row>
  </sheetData>
  <mergeCells count="20">
    <mergeCell ref="A7:H7"/>
    <mergeCell ref="A1:H1"/>
    <mergeCell ref="A3:H3"/>
    <mergeCell ref="A4:H4"/>
    <mergeCell ref="A5:H5"/>
    <mergeCell ref="A6:H6"/>
    <mergeCell ref="A70:H70"/>
    <mergeCell ref="A72:H72"/>
    <mergeCell ref="G8:H8"/>
    <mergeCell ref="A61:H61"/>
    <mergeCell ref="A63:H63"/>
    <mergeCell ref="A65:H65"/>
    <mergeCell ref="A67:H67"/>
    <mergeCell ref="A69:H69"/>
    <mergeCell ref="A8:A9"/>
    <mergeCell ref="B8:B9"/>
    <mergeCell ref="C8:C9"/>
    <mergeCell ref="D8:D9"/>
    <mergeCell ref="E8:E9"/>
    <mergeCell ref="F8:F9"/>
  </mergeCells>
  <pageMargins left="0" right="0" top="0" bottom="0" header="0.31496062992125984" footer="0.31496062992125984"/>
  <pageSetup paperSize="9" scale="48" fitToWidth="0" orientation="portrait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zoomScale="70" zoomScaleNormal="70" workbookViewId="0">
      <selection sqref="A1:J19"/>
    </sheetView>
  </sheetViews>
  <sheetFormatPr defaultColWidth="19" defaultRowHeight="15" x14ac:dyDescent="0.25"/>
  <cols>
    <col min="1" max="1" width="12.140625" style="4" customWidth="1"/>
    <col min="2" max="6" width="13.5703125" style="4" customWidth="1"/>
    <col min="7" max="10" width="13.5703125" style="4" hidden="1" customWidth="1"/>
    <col min="11" max="11" width="0.42578125" style="4" customWidth="1"/>
    <col min="12" max="12" width="19" style="4" customWidth="1"/>
    <col min="13" max="16384" width="19" style="4"/>
  </cols>
  <sheetData>
    <row r="1" spans="1:10" x14ac:dyDescent="0.25">
      <c r="A1" s="5"/>
      <c r="B1" s="5"/>
      <c r="C1" s="5"/>
      <c r="D1" s="5"/>
      <c r="E1" s="15">
        <f>SUM(E2:E9)</f>
        <v>2880006.6240000003</v>
      </c>
    </row>
    <row r="2" spans="1:10" ht="15.75" x14ac:dyDescent="0.25">
      <c r="A2" s="9" t="s">
        <v>1</v>
      </c>
      <c r="B2" s="12" t="s">
        <v>51</v>
      </c>
      <c r="C2" s="12">
        <v>4</v>
      </c>
      <c r="D2" s="10">
        <v>217960</v>
      </c>
      <c r="E2" s="11">
        <f>C2*D2</f>
        <v>871840</v>
      </c>
    </row>
    <row r="3" spans="1:10" ht="15.75" x14ac:dyDescent="0.25">
      <c r="A3" s="9" t="s">
        <v>4</v>
      </c>
      <c r="B3" s="12" t="s">
        <v>51</v>
      </c>
      <c r="C3" s="12">
        <v>4</v>
      </c>
      <c r="D3" s="10">
        <v>170000</v>
      </c>
      <c r="E3" s="11">
        <f t="shared" ref="E3:E9" si="0">C3*D3</f>
        <v>680000</v>
      </c>
    </row>
    <row r="4" spans="1:10" ht="15.75" x14ac:dyDescent="0.25">
      <c r="A4" s="9" t="s">
        <v>2</v>
      </c>
      <c r="B4" s="12" t="s">
        <v>51</v>
      </c>
      <c r="C4" s="12">
        <v>4</v>
      </c>
      <c r="D4" s="10">
        <v>150000</v>
      </c>
      <c r="E4" s="11">
        <f t="shared" si="0"/>
        <v>600000</v>
      </c>
    </row>
    <row r="5" spans="1:10" ht="15.75" x14ac:dyDescent="0.25">
      <c r="A5" s="9" t="s">
        <v>15</v>
      </c>
      <c r="B5" s="12" t="s">
        <v>51</v>
      </c>
      <c r="C5" s="12">
        <v>4</v>
      </c>
      <c r="D5" s="10">
        <v>100000</v>
      </c>
      <c r="E5" s="11">
        <f t="shared" si="0"/>
        <v>400000</v>
      </c>
    </row>
    <row r="6" spans="1:10" ht="15.75" x14ac:dyDescent="0.25">
      <c r="A6" s="9" t="s">
        <v>53</v>
      </c>
      <c r="B6" s="12" t="s">
        <v>51</v>
      </c>
      <c r="C6" s="12">
        <v>4</v>
      </c>
      <c r="D6" s="11">
        <f>F18</f>
        <v>20095.740000000002</v>
      </c>
      <c r="E6" s="11">
        <f t="shared" si="0"/>
        <v>80382.960000000006</v>
      </c>
    </row>
    <row r="7" spans="1:10" ht="15.75" x14ac:dyDescent="0.25">
      <c r="A7" s="9" t="s">
        <v>11</v>
      </c>
      <c r="B7" s="12" t="s">
        <v>51</v>
      </c>
      <c r="C7" s="12">
        <v>4</v>
      </c>
      <c r="D7" s="11">
        <f>H18</f>
        <v>33237.716</v>
      </c>
      <c r="E7" s="11">
        <f t="shared" si="0"/>
        <v>132950.864</v>
      </c>
    </row>
    <row r="8" spans="1:10" ht="15.75" x14ac:dyDescent="0.25">
      <c r="A8" s="13" t="s">
        <v>5</v>
      </c>
      <c r="B8" s="12" t="s">
        <v>51</v>
      </c>
      <c r="C8" s="12">
        <v>4</v>
      </c>
      <c r="D8" s="11">
        <f>I18</f>
        <v>19138.8</v>
      </c>
      <c r="E8" s="11">
        <f t="shared" si="0"/>
        <v>76555.199999999997</v>
      </c>
    </row>
    <row r="9" spans="1:10" ht="15.75" x14ac:dyDescent="0.25">
      <c r="A9" s="14" t="s">
        <v>12</v>
      </c>
      <c r="B9" s="12" t="s">
        <v>51</v>
      </c>
      <c r="C9" s="12">
        <v>4</v>
      </c>
      <c r="D9" s="11">
        <f>G18</f>
        <v>9569.4</v>
      </c>
      <c r="E9" s="11">
        <f t="shared" si="0"/>
        <v>38277.599999999999</v>
      </c>
    </row>
    <row r="13" spans="1:10" x14ac:dyDescent="0.25">
      <c r="A13" s="5" t="s">
        <v>13</v>
      </c>
      <c r="B13" s="7" t="s">
        <v>6</v>
      </c>
      <c r="C13" s="7" t="s">
        <v>7</v>
      </c>
      <c r="D13" s="7" t="s">
        <v>8</v>
      </c>
      <c r="E13" s="7" t="s">
        <v>9</v>
      </c>
      <c r="F13" s="7" t="s">
        <v>10</v>
      </c>
      <c r="G13" s="7" t="s">
        <v>12</v>
      </c>
      <c r="H13" s="7" t="s">
        <v>11</v>
      </c>
      <c r="I13" s="7" t="s">
        <v>5</v>
      </c>
      <c r="J13" s="5" t="s">
        <v>14</v>
      </c>
    </row>
    <row r="14" spans="1:10" ht="15.75" x14ac:dyDescent="0.25">
      <c r="A14" s="10">
        <v>217960</v>
      </c>
      <c r="B14" s="8">
        <f>A14*10%</f>
        <v>21796</v>
      </c>
      <c r="C14" s="8">
        <f t="shared" ref="C14" si="1">((A14-B14-(14*3692))-D14)*0.1</f>
        <v>14011.68</v>
      </c>
      <c r="D14" s="8">
        <f>A14*2%</f>
        <v>4359.2</v>
      </c>
      <c r="E14" s="8">
        <f>A14-B14-C14-D14</f>
        <v>177793.12</v>
      </c>
      <c r="F14" s="6">
        <f>(A14-B14)*0.035</f>
        <v>6865.7400000000007</v>
      </c>
      <c r="G14" s="6">
        <f>A14*0.015</f>
        <v>3269.4</v>
      </c>
      <c r="H14" s="6">
        <f>((A14-B14-D14)*9.5%)-F14</f>
        <v>11355.715999999997</v>
      </c>
      <c r="I14" s="6">
        <f>A14*3%</f>
        <v>6538.8</v>
      </c>
      <c r="J14" s="8">
        <f>B14+C14+D14+E14+F14+G14+H14+I14</f>
        <v>245989.65599999996</v>
      </c>
    </row>
    <row r="15" spans="1:10" ht="15.75" x14ac:dyDescent="0.25">
      <c r="A15" s="10">
        <v>170000</v>
      </c>
      <c r="B15" s="8">
        <f t="shared" ref="B15:B17" si="2">A15*10%</f>
        <v>17000</v>
      </c>
      <c r="C15" s="8">
        <f t="shared" ref="C15:C17" si="3">((A15-B15-(14*3692))-D15)*0.1</f>
        <v>9791.2000000000007</v>
      </c>
      <c r="D15" s="8">
        <f t="shared" ref="D15:D17" si="4">A15*2%</f>
        <v>3400</v>
      </c>
      <c r="E15" s="8">
        <f t="shared" ref="E15:E17" si="5">A15-B15-C15-D15</f>
        <v>139808.79999999999</v>
      </c>
      <c r="F15" s="6">
        <f t="shared" ref="F15:F17" si="6">(A15-B15)*0.035</f>
        <v>5355.0000000000009</v>
      </c>
      <c r="G15" s="6">
        <f t="shared" ref="G15:G17" si="7">A15*0.015</f>
        <v>2550</v>
      </c>
      <c r="H15" s="6">
        <f t="shared" ref="H15:H17" si="8">((A15-B15-D15)*9.5%)-F15</f>
        <v>8857</v>
      </c>
      <c r="I15" s="6">
        <f t="shared" ref="I15:I17" si="9">A15*3%</f>
        <v>5100</v>
      </c>
      <c r="J15" s="8">
        <f t="shared" ref="J15:J17" si="10">B15+C15+D15+E15+F15+G15+H15+I15</f>
        <v>191862</v>
      </c>
    </row>
    <row r="16" spans="1:10" ht="15.75" x14ac:dyDescent="0.25">
      <c r="A16" s="10">
        <v>150000</v>
      </c>
      <c r="B16" s="8">
        <f t="shared" si="2"/>
        <v>15000</v>
      </c>
      <c r="C16" s="8">
        <f t="shared" si="3"/>
        <v>8031.2000000000007</v>
      </c>
      <c r="D16" s="8">
        <f t="shared" si="4"/>
        <v>3000</v>
      </c>
      <c r="E16" s="8">
        <f t="shared" si="5"/>
        <v>123968.8</v>
      </c>
      <c r="F16" s="6">
        <f t="shared" si="6"/>
        <v>4725</v>
      </c>
      <c r="G16" s="6">
        <f t="shared" si="7"/>
        <v>2250</v>
      </c>
      <c r="H16" s="6">
        <f t="shared" si="8"/>
        <v>7815</v>
      </c>
      <c r="I16" s="6">
        <f t="shared" si="9"/>
        <v>4500</v>
      </c>
      <c r="J16" s="8">
        <f t="shared" si="10"/>
        <v>169290</v>
      </c>
    </row>
    <row r="17" spans="1:10" ht="15.75" x14ac:dyDescent="0.25">
      <c r="A17" s="10">
        <v>100000</v>
      </c>
      <c r="B17" s="8">
        <f t="shared" si="2"/>
        <v>10000</v>
      </c>
      <c r="C17" s="8">
        <f t="shared" si="3"/>
        <v>3631.2000000000003</v>
      </c>
      <c r="D17" s="8">
        <f t="shared" si="4"/>
        <v>2000</v>
      </c>
      <c r="E17" s="8">
        <f t="shared" si="5"/>
        <v>84368.8</v>
      </c>
      <c r="F17" s="6">
        <f t="shared" si="6"/>
        <v>3150.0000000000005</v>
      </c>
      <c r="G17" s="6">
        <f t="shared" si="7"/>
        <v>1500</v>
      </c>
      <c r="H17" s="6">
        <f t="shared" si="8"/>
        <v>5210</v>
      </c>
      <c r="I17" s="6">
        <f t="shared" si="9"/>
        <v>3000</v>
      </c>
      <c r="J17" s="8">
        <f t="shared" si="10"/>
        <v>112860</v>
      </c>
    </row>
    <row r="18" spans="1:10" x14ac:dyDescent="0.25">
      <c r="A18" s="8" t="s">
        <v>14</v>
      </c>
      <c r="B18" s="8">
        <f>SUM(B14:B17)</f>
        <v>63796</v>
      </c>
      <c r="C18" s="8">
        <f t="shared" ref="C18:J18" si="11">SUM(C14:C17)</f>
        <v>35465.279999999999</v>
      </c>
      <c r="D18" s="8">
        <f t="shared" si="11"/>
        <v>12759.2</v>
      </c>
      <c r="E18" s="8">
        <f t="shared" si="11"/>
        <v>525939.52</v>
      </c>
      <c r="F18" s="8">
        <f t="shared" si="11"/>
        <v>20095.740000000002</v>
      </c>
      <c r="G18" s="8">
        <f t="shared" si="11"/>
        <v>9569.4</v>
      </c>
      <c r="H18" s="8">
        <f t="shared" si="11"/>
        <v>33237.716</v>
      </c>
      <c r="I18" s="8">
        <f t="shared" si="11"/>
        <v>19138.8</v>
      </c>
      <c r="J18" s="8">
        <f t="shared" si="11"/>
        <v>720001.65599999996</v>
      </c>
    </row>
    <row r="19" spans="1:10" x14ac:dyDescent="0.25">
      <c r="A19" s="8"/>
      <c r="B19" s="8">
        <f>B18*4</f>
        <v>255184</v>
      </c>
      <c r="C19" s="8">
        <f t="shared" ref="C19:J19" si="12">C18*4</f>
        <v>141861.12</v>
      </c>
      <c r="D19" s="8">
        <f t="shared" si="12"/>
        <v>51036.800000000003</v>
      </c>
      <c r="E19" s="8">
        <f t="shared" si="12"/>
        <v>2103758.08</v>
      </c>
      <c r="F19" s="8">
        <f t="shared" si="12"/>
        <v>80382.960000000006</v>
      </c>
      <c r="G19" s="8">
        <f t="shared" si="12"/>
        <v>38277.599999999999</v>
      </c>
      <c r="H19" s="8">
        <f t="shared" si="12"/>
        <v>132950.864</v>
      </c>
      <c r="I19" s="8">
        <f t="shared" si="12"/>
        <v>76555.199999999997</v>
      </c>
      <c r="J19" s="8">
        <f t="shared" si="12"/>
        <v>2880006.6239999998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Смета кор</vt:lpstr>
      <vt:lpstr>расчет ЗП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Bermanova Gulbakyt</cp:lastModifiedBy>
  <cp:lastPrinted>2024-08-20T09:32:40Z</cp:lastPrinted>
  <dcterms:created xsi:type="dcterms:W3CDTF">2024-01-03T05:44:14Z</dcterms:created>
  <dcterms:modified xsi:type="dcterms:W3CDTF">2024-11-27T14:48:21Z</dcterms:modified>
</cp:coreProperties>
</file>