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CISK АЙНУР\2024 новые проекты\Жас Ұрпақ\"/>
    </mc:Choice>
  </mc:AlternateContent>
  <xr:revisionPtr revIDLastSave="0" documentId="13_ncr:1_{FE3FEAC0-753A-4660-9ACB-002BAA763C5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Қаз" sheetId="2" r:id="rId1"/>
    <sheet name="Лист1" sheetId="3" r:id="rId2"/>
  </sheets>
  <definedNames>
    <definedName name="_xlnm.Print_Area" localSheetId="0">Қаз!$A$1:$H$88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G55" i="2"/>
  <c r="H55" i="2"/>
  <c r="F55" i="2"/>
  <c r="F36" i="2"/>
  <c r="H18" i="2"/>
  <c r="E19" i="2"/>
  <c r="F19" i="2" s="1"/>
  <c r="H19" i="2" s="1"/>
  <c r="F20" i="2"/>
  <c r="H20" i="2" s="1"/>
  <c r="E18" i="2"/>
  <c r="F18" i="2" s="1"/>
  <c r="F17" i="2"/>
  <c r="H17" i="2" s="1"/>
  <c r="Q30" i="3"/>
  <c r="L30" i="3"/>
  <c r="J30" i="3"/>
  <c r="M30" i="3" s="1"/>
  <c r="Q29" i="3"/>
  <c r="L29" i="3"/>
  <c r="J29" i="3"/>
  <c r="M29" i="3" s="1"/>
  <c r="Q28" i="3"/>
  <c r="L28" i="3"/>
  <c r="J28" i="3"/>
  <c r="M28" i="3" s="1"/>
  <c r="Q27" i="3"/>
  <c r="L27" i="3"/>
  <c r="J27" i="3"/>
  <c r="M27" i="3" s="1"/>
  <c r="Q26" i="3"/>
  <c r="L26" i="3"/>
  <c r="J26" i="3"/>
  <c r="M26" i="3" s="1"/>
  <c r="Q25" i="3"/>
  <c r="L25" i="3"/>
  <c r="J25" i="3"/>
  <c r="M25" i="3" s="1"/>
  <c r="Q24" i="3"/>
  <c r="L24" i="3"/>
  <c r="J24" i="3"/>
  <c r="M24" i="3" s="1"/>
  <c r="Q23" i="3"/>
  <c r="L23" i="3"/>
  <c r="J23" i="3"/>
  <c r="M23" i="3" s="1"/>
  <c r="E39" i="3"/>
  <c r="AE22" i="3"/>
  <c r="AD22" i="3"/>
  <c r="AC22" i="3"/>
  <c r="AB22" i="3"/>
  <c r="Z22" i="3"/>
  <c r="Y22" i="3"/>
  <c r="X22" i="3"/>
  <c r="W22" i="3"/>
  <c r="AF21" i="3"/>
  <c r="AA21" i="3"/>
  <c r="AF20" i="3"/>
  <c r="AA20" i="3"/>
  <c r="AF19" i="3"/>
  <c r="AA19" i="3"/>
  <c r="AF18" i="3"/>
  <c r="AA18" i="3"/>
  <c r="AF17" i="3"/>
  <c r="AA17" i="3"/>
  <c r="AF16" i="3"/>
  <c r="AA16" i="3"/>
  <c r="AF15" i="3"/>
  <c r="AA15" i="3"/>
  <c r="AF14" i="3"/>
  <c r="AA14" i="3"/>
  <c r="AF13" i="3"/>
  <c r="AA13" i="3"/>
  <c r="P59" i="3"/>
  <c r="O59" i="3"/>
  <c r="N59" i="3"/>
  <c r="M59" i="3"/>
  <c r="K59" i="3"/>
  <c r="J59" i="3"/>
  <c r="I59" i="3"/>
  <c r="H59" i="3"/>
  <c r="Q58" i="3"/>
  <c r="L58" i="3"/>
  <c r="Q57" i="3"/>
  <c r="L57" i="3"/>
  <c r="Q56" i="3"/>
  <c r="L56" i="3"/>
  <c r="Q55" i="3"/>
  <c r="L55" i="3"/>
  <c r="Q54" i="3"/>
  <c r="L54" i="3"/>
  <c r="Q53" i="3"/>
  <c r="L53" i="3"/>
  <c r="Q52" i="3"/>
  <c r="L52" i="3"/>
  <c r="Q51" i="3"/>
  <c r="L51" i="3"/>
  <c r="L59" i="3" s="1"/>
  <c r="Q50" i="3"/>
  <c r="Q59" i="3" s="1"/>
  <c r="L50" i="3"/>
  <c r="E48" i="3"/>
  <c r="Q47" i="3"/>
  <c r="P47" i="3"/>
  <c r="O47" i="3"/>
  <c r="N47" i="3"/>
  <c r="M47" i="3"/>
  <c r="L47" i="3"/>
  <c r="K47" i="3"/>
  <c r="J47" i="3"/>
  <c r="I47" i="3"/>
  <c r="H47" i="3"/>
  <c r="E47" i="3"/>
  <c r="E46" i="3"/>
  <c r="E45" i="3"/>
  <c r="E44" i="3"/>
  <c r="E43" i="3"/>
  <c r="E42" i="3"/>
  <c r="E41" i="3"/>
  <c r="E40" i="3"/>
  <c r="E38" i="3"/>
  <c r="G14" i="2"/>
  <c r="G22" i="2"/>
  <c r="G29" i="2"/>
  <c r="G31" i="2"/>
  <c r="G34" i="2"/>
  <c r="G36" i="2"/>
  <c r="G38" i="2"/>
  <c r="G39" i="2"/>
  <c r="G43" i="2"/>
  <c r="G45" i="2"/>
  <c r="G47" i="2"/>
  <c r="F15" i="2"/>
  <c r="F37" i="2"/>
  <c r="H37" i="2" s="1"/>
  <c r="F35" i="2"/>
  <c r="F34" i="2" s="1"/>
  <c r="F44" i="2"/>
  <c r="F43" i="2" s="1"/>
  <c r="F46" i="2"/>
  <c r="F45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48" i="2"/>
  <c r="K31" i="3"/>
  <c r="K34" i="3" s="1"/>
  <c r="N31" i="3"/>
  <c r="N34" i="3" s="1"/>
  <c r="O31" i="3"/>
  <c r="O34" i="3" s="1"/>
  <c r="P31" i="3"/>
  <c r="K21" i="3"/>
  <c r="N21" i="3"/>
  <c r="O21" i="3"/>
  <c r="K11" i="3"/>
  <c r="L11" i="3"/>
  <c r="M11" i="3"/>
  <c r="N11" i="3"/>
  <c r="O11" i="3"/>
  <c r="P11" i="3"/>
  <c r="Q11" i="3"/>
  <c r="J11" i="3"/>
  <c r="R10" i="3"/>
  <c r="R9" i="3"/>
  <c r="R8" i="3"/>
  <c r="R7" i="3"/>
  <c r="R6" i="3"/>
  <c r="R5" i="3"/>
  <c r="R4" i="3"/>
  <c r="R3" i="3"/>
  <c r="R2" i="3"/>
  <c r="R11" i="3" s="1"/>
  <c r="Q22" i="3"/>
  <c r="Q31" i="3" s="1"/>
  <c r="Q34" i="3" s="1"/>
  <c r="L22" i="3"/>
  <c r="L31" i="3" s="1"/>
  <c r="L34" i="3" s="1"/>
  <c r="J22" i="3"/>
  <c r="J31" i="3" s="1"/>
  <c r="J34" i="3" s="1"/>
  <c r="Q20" i="3"/>
  <c r="L20" i="3"/>
  <c r="J20" i="3"/>
  <c r="M20" i="3" s="1"/>
  <c r="Q19" i="3"/>
  <c r="L19" i="3"/>
  <c r="J19" i="3"/>
  <c r="Q18" i="3"/>
  <c r="L18" i="3"/>
  <c r="J18" i="3"/>
  <c r="Q17" i="3"/>
  <c r="L17" i="3"/>
  <c r="J17" i="3"/>
  <c r="Q16" i="3"/>
  <c r="L16" i="3"/>
  <c r="J16" i="3"/>
  <c r="M16" i="3" s="1"/>
  <c r="Q15" i="3"/>
  <c r="L15" i="3"/>
  <c r="J15" i="3"/>
  <c r="Q14" i="3"/>
  <c r="L14" i="3"/>
  <c r="J14" i="3"/>
  <c r="Q13" i="3"/>
  <c r="L13" i="3"/>
  <c r="J13" i="3"/>
  <c r="Q12" i="3"/>
  <c r="Q21" i="3" s="1"/>
  <c r="L12" i="3"/>
  <c r="L21" i="3" s="1"/>
  <c r="J12" i="3"/>
  <c r="J21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G4" i="3" s="1"/>
  <c r="E3" i="3"/>
  <c r="G3" i="3" s="1"/>
  <c r="E2" i="3"/>
  <c r="G2" i="3" s="1"/>
  <c r="E1" i="3"/>
  <c r="G1" i="3" s="1"/>
  <c r="H43" i="2" l="1"/>
  <c r="H34" i="2"/>
  <c r="G13" i="2"/>
  <c r="H45" i="2"/>
  <c r="G28" i="2"/>
  <c r="G27" i="2" s="1"/>
  <c r="H46" i="2"/>
  <c r="H15" i="2"/>
  <c r="H35" i="2"/>
  <c r="H48" i="2"/>
  <c r="H44" i="2"/>
  <c r="AF22" i="3"/>
  <c r="AA22" i="3"/>
  <c r="H36" i="2"/>
  <c r="M14" i="3"/>
  <c r="R14" i="3" s="1"/>
  <c r="M18" i="3"/>
  <c r="R18" i="3" s="1"/>
  <c r="M22" i="3"/>
  <c r="R27" i="3"/>
  <c r="R16" i="3"/>
  <c r="R20" i="3"/>
  <c r="R23" i="3"/>
  <c r="R30" i="3"/>
  <c r="R28" i="3"/>
  <c r="R25" i="3"/>
  <c r="R29" i="3"/>
  <c r="R26" i="3"/>
  <c r="M13" i="3"/>
  <c r="R13" i="3" s="1"/>
  <c r="M15" i="3"/>
  <c r="R15" i="3" s="1"/>
  <c r="M17" i="3"/>
  <c r="R17" i="3" s="1"/>
  <c r="M19" i="3"/>
  <c r="R19" i="3" s="1"/>
  <c r="M12" i="3"/>
  <c r="P21" i="3"/>
  <c r="P34" i="3" s="1"/>
  <c r="R24" i="3"/>
  <c r="F42" i="2"/>
  <c r="H42" i="2" s="1"/>
  <c r="F41" i="2"/>
  <c r="H41" i="2" s="1"/>
  <c r="H47" i="2" l="1"/>
  <c r="R12" i="3"/>
  <c r="R21" i="3" s="1"/>
  <c r="M21" i="3"/>
  <c r="R22" i="3"/>
  <c r="M31" i="3"/>
  <c r="M34" i="3" s="1"/>
  <c r="F40" i="2"/>
  <c r="F33" i="2"/>
  <c r="H33" i="2" s="1"/>
  <c r="F32" i="2"/>
  <c r="F31" i="2" s="1"/>
  <c r="F30" i="2"/>
  <c r="F29" i="2" s="1"/>
  <c r="F26" i="2"/>
  <c r="H26" i="2" s="1"/>
  <c r="F25" i="2"/>
  <c r="H25" i="2" s="1"/>
  <c r="F24" i="2"/>
  <c r="F23" i="2"/>
  <c r="F21" i="2"/>
  <c r="H21" i="2" s="1"/>
  <c r="F16" i="2"/>
  <c r="H40" i="2" l="1"/>
  <c r="F39" i="2"/>
  <c r="F38" i="2"/>
  <c r="H16" i="2"/>
  <c r="F14" i="2"/>
  <c r="F28" i="2"/>
  <c r="H30" i="2"/>
  <c r="H31" i="2"/>
  <c r="H14" i="2"/>
  <c r="H23" i="2"/>
  <c r="F22" i="2"/>
  <c r="H32" i="2"/>
  <c r="H24" i="2"/>
  <c r="R31" i="3"/>
  <c r="R34" i="3" s="1"/>
  <c r="H38" i="2"/>
  <c r="H39" i="2"/>
  <c r="F27" i="2" l="1"/>
  <c r="F13" i="2"/>
  <c r="H22" i="2"/>
  <c r="H29" i="2"/>
  <c r="H13" i="2" l="1"/>
  <c r="H28" i="2"/>
  <c r="H27" i="2" l="1"/>
</calcChain>
</file>

<file path=xl/sharedStrings.xml><?xml version="1.0" encoding="utf-8"?>
<sst xmlns="http://schemas.openxmlformats.org/spreadsheetml/2006/main" count="217" uniqueCount="111">
  <si>
    <t>№</t>
  </si>
  <si>
    <t>Әлеуметтік жобаны іске асыру бойынша шығыстар сметасы</t>
  </si>
  <si>
    <t>(мемлекеттік гранттар беруге арналған өтінімге сәйкес)</t>
  </si>
  <si>
    <t xml:space="preserve">Шығындар </t>
  </si>
  <si>
    <t>Өлшем бірлігі</t>
  </si>
  <si>
    <t>Саны</t>
  </si>
  <si>
    <t>Құны, теңгемен</t>
  </si>
  <si>
    <t>Барлығы, теңгемен</t>
  </si>
  <si>
    <t>Қаржыландыру көзі</t>
  </si>
  <si>
    <t>Өтініш беруші (өз үлесі)</t>
  </si>
  <si>
    <t>Грант сомасы</t>
  </si>
  <si>
    <t xml:space="preserve">Әкімшілік шығындар: </t>
  </si>
  <si>
    <t xml:space="preserve">Еңбек ақысы, соның ішінде: </t>
  </si>
  <si>
    <t>Шығын материалдары және басқа да қорлар, соның ішінде:</t>
  </si>
  <si>
    <t>Картридждерді толтыру бойынша қызметтер</t>
  </si>
  <si>
    <t>Кеңсе тауарлары</t>
  </si>
  <si>
    <t>Тікелей шығындар, соның ішінде:</t>
  </si>
  <si>
    <t>Заңды және жеке тұлғалар көрсететін жұмыстар мен көрсетілетін қызметтерге ақы төлеу жөніндегі шығыстар, оның ішінде:</t>
  </si>
  <si>
    <t>Заңды және жеке тұлғалар көрсететін жұмыстар мен көрсетілетін қызметтерге ақы төлеу жөніндегі шығындар, оның ішінде:</t>
  </si>
  <si>
    <t>Үлестірме материалдар, оның ішінде:</t>
  </si>
  <si>
    <t>Әлеуметтік желілерде және БАҚ-та жарнама орналастыру жөніндегі қызметтер</t>
  </si>
  <si>
    <t>Барлығы:</t>
  </si>
  <si>
    <t>ай</t>
  </si>
  <si>
    <t>қызмет</t>
  </si>
  <si>
    <t>адам/күндер</t>
  </si>
  <si>
    <t>дана</t>
  </si>
  <si>
    <t>Жоба жетекшісі Калиева Б.А. (зейнеткер салықтан босатылған)</t>
  </si>
  <si>
    <t>Жұмыс берушінің міндетті зейнетақы жарналары</t>
  </si>
  <si>
    <t>Жоба менеджері Асқанбаев Д.С.</t>
  </si>
  <si>
    <t>Пошта шығыны  және курьер қызметі</t>
  </si>
  <si>
    <t>Іс-шара 1.  Ауыл тұрғындарымен ақпараттық кездесу</t>
  </si>
  <si>
    <t>Семинар тренерлік қызметі</t>
  </si>
  <si>
    <t>Көксу ауданы қызметтік іссапарларға арналған шығындар</t>
  </si>
  <si>
    <t>Тәуліктік (1 іссапар * 3 адам * 4 күн )  АЕК=3692*2*3*4</t>
  </si>
  <si>
    <t>Іс-шара 2. Таза көше байқауын өткізу</t>
  </si>
  <si>
    <t>сыйлықақы</t>
  </si>
  <si>
    <t>3 жаңімпазға ақшалай сыйлық</t>
  </si>
  <si>
    <t>Іс-шара 4. Өмірлік маңызы бар дағдыларға арналған әдістемелік құрал әзірлеу</t>
  </si>
  <si>
    <t>Әдістемелік құралды басып шығару</t>
  </si>
  <si>
    <t>Іс-шара 5. Қорытынды форум өткізу</t>
  </si>
  <si>
    <t>адам</t>
  </si>
  <si>
    <t>Видеоограф қызметтері (барлық жоба бойынша қызмет көрсетеді)</t>
  </si>
  <si>
    <t>Залды жалдау (150 орынды зал, секциялық 2 кабинетімен)</t>
  </si>
  <si>
    <r>
      <t xml:space="preserve">№ </t>
    </r>
    <r>
      <rPr>
        <sz val="12"/>
        <color theme="1"/>
        <rFont val="Times New Roman"/>
        <family val="1"/>
        <charset val="204"/>
      </rPr>
      <t xml:space="preserve">2 қосымшамен таныстым және келісемін: </t>
    </r>
  </si>
  <si>
    <t>Грант алушы:</t>
  </si>
  <si>
    <t>МО</t>
  </si>
  <si>
    <t>Грант беруші:</t>
  </si>
  <si>
    <t xml:space="preserve">«Азаматтық бастамаларды қолдау орталығы» КЕАҚ </t>
  </si>
  <si>
    <t xml:space="preserve">Басқарма Төрағасы </t>
  </si>
  <si>
    <t>Басқарма Төрағасының орныбасары</t>
  </si>
  <si>
    <t>_________________ Калиева Бакыт Асановна</t>
  </si>
  <si>
    <t xml:space="preserve"> "Жас Ұрпақ" жастар қоғамдық бірлестішінің төрағасы</t>
  </si>
  <si>
    <t>Іс-шара 3. "Үздік кейстер" байқауын өткізу</t>
  </si>
  <si>
    <t>СО</t>
  </si>
  <si>
    <t>СН</t>
  </si>
  <si>
    <t>ОСМС</t>
  </si>
  <si>
    <t>ОПВР</t>
  </si>
  <si>
    <t>Бухгалтер</t>
  </si>
  <si>
    <t xml:space="preserve">Жоба менеджері </t>
  </si>
  <si>
    <t>Жоба жетекшісі  (зейнеткер салықтан босатылған)</t>
  </si>
  <si>
    <t>оклад</t>
  </si>
  <si>
    <t>ОПВ</t>
  </si>
  <si>
    <t>ИПН</t>
  </si>
  <si>
    <t>ВОСМС</t>
  </si>
  <si>
    <t>к выдаче</t>
  </si>
  <si>
    <t>итого</t>
  </si>
  <si>
    <t>Бағдарламалық қамтамасыз ету</t>
  </si>
  <si>
    <t xml:space="preserve">Грант алушы: "Жас Ұрпақ" жастар қоғамдық бірлестігі </t>
  </si>
  <si>
    <t>Грант тақырыбы: "Бастама 2.0"</t>
  </si>
  <si>
    <t xml:space="preserve">Грант сомасы: 5 663 000 (бес миллион алты жүз алпыс үш мың) теңге
</t>
  </si>
  <si>
    <t>Алғыс хат</t>
  </si>
  <si>
    <t>Үлестірмелі папка, қалам, қойын дәптер</t>
  </si>
  <si>
    <t>Су (газсыз) 0,5</t>
  </si>
  <si>
    <t>Түскі ас</t>
  </si>
  <si>
    <t xml:space="preserve">Әлеуметтік аударымдар </t>
  </si>
  <si>
    <t xml:space="preserve">Міндетті медициналық сақтандыруға аударымдар </t>
  </si>
  <si>
    <t>Калиева Б.А.</t>
  </si>
  <si>
    <t xml:space="preserve">ВОСМС </t>
  </si>
  <si>
    <t>ИТОГО</t>
  </si>
  <si>
    <t>март</t>
  </si>
  <si>
    <t>Бухгалтер Жусупова Р.К. (1962 ж. туылған ЖБМЗЖ босатылған)</t>
  </si>
  <si>
    <t xml:space="preserve">апрель </t>
  </si>
  <si>
    <t>Әлеуметтік аударымдар (ӘА = 3.5% от (ЕА - МЗС) min  2975 теңге)</t>
  </si>
  <si>
    <t xml:space="preserve">май </t>
  </si>
  <si>
    <t>июнь</t>
  </si>
  <si>
    <t>Міндетті медициналық сақтандыруға аударымдар (ММСА = 3% от (ЕА)</t>
  </si>
  <si>
    <t>июль</t>
  </si>
  <si>
    <t>август</t>
  </si>
  <si>
    <t>сентябрь</t>
  </si>
  <si>
    <t>октябрь</t>
  </si>
  <si>
    <t>ноябрь</t>
  </si>
  <si>
    <t>Итого</t>
  </si>
  <si>
    <t>Жусупова Р.К.</t>
  </si>
  <si>
    <t>Асқанбаев Д.С.</t>
  </si>
  <si>
    <r>
      <t xml:space="preserve">Әлеуметтік салық ӘС = 9.5% от (ЕА - МЗС - МӘМСЖ) - ӘА * </t>
    </r>
    <r>
      <rPr>
        <b/>
        <i/>
        <sz val="16"/>
        <color theme="1"/>
        <rFont val="Times New Roman"/>
        <family val="1"/>
        <charset val="204"/>
      </rPr>
      <t>Ұйым босатылған</t>
    </r>
  </si>
  <si>
    <t xml:space="preserve">Банктік қызметтер </t>
  </si>
  <si>
    <t>______________  Жампеисова А.О.</t>
  </si>
  <si>
    <t>______________  Жаксыбергенова К.Ж.</t>
  </si>
  <si>
    <t>Қаржылық бақылау және мониторинг департаментінің бас менеджері</t>
  </si>
  <si>
    <t>Қаржылық бақылау және мониторинг департаментінің директоры</t>
  </si>
  <si>
    <t>______________  Балтаев Г.Т.</t>
  </si>
  <si>
    <t>______________  Диас Л.</t>
  </si>
  <si>
    <t xml:space="preserve">Үздік көшелердің тұрғындарын марапаттау 
(1-орын 300 000, 2-орын - 200 000, 3 орын - 100 000*3, Ынталандыру - 50000*4) </t>
  </si>
  <si>
    <t>Баннер</t>
  </si>
  <si>
    <t>Жол ақылары (барып/қайту)</t>
  </si>
  <si>
    <t xml:space="preserve">Ең үздік бастамашыл ауылға спортты дамыту мақсатында спорт алаңын салу құны </t>
  </si>
  <si>
    <t xml:space="preserve">Жоба жетекшісі </t>
  </si>
  <si>
    <t xml:space="preserve">Бухгалтер </t>
  </si>
  <si>
    <t>2</t>
  </si>
  <si>
    <t>Мемлекеттік грант беру туралы 
2024 жылғы «14»наурыз №20
Шарттың №2 қосымшасы</t>
  </si>
  <si>
    <t>Көлік жалдау қызметі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</si>
</sst>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F5F6"/>
      </patternFill>
    </fill>
    <fill>
      <patternFill patternType="solid">
        <fgColor theme="0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2" xfId="0" applyFont="1" applyBorder="1" applyAlignment="1">
      <alignment vertical="top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right" wrapText="1"/>
    </xf>
    <xf numFmtId="3" fontId="8" fillId="5" borderId="5" xfId="0" applyNumberFormat="1" applyFont="1" applyFill="1" applyBorder="1" applyAlignment="1">
      <alignment horizontal="right" wrapText="1"/>
    </xf>
    <xf numFmtId="0" fontId="9" fillId="2" borderId="0" xfId="0" applyFont="1" applyFill="1"/>
    <xf numFmtId="0" fontId="9" fillId="2" borderId="6" xfId="0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0" fontId="11" fillId="2" borderId="4" xfId="0" applyFont="1" applyFill="1" applyBorder="1"/>
    <xf numFmtId="0" fontId="9" fillId="2" borderId="4" xfId="0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right"/>
    </xf>
    <xf numFmtId="0" fontId="9" fillId="4" borderId="5" xfId="0" applyFont="1" applyFill="1" applyBorder="1" applyAlignment="1">
      <alignment horizontal="right" wrapText="1"/>
    </xf>
    <xf numFmtId="3" fontId="12" fillId="5" borderId="5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3" fontId="12" fillId="7" borderId="5" xfId="0" applyNumberFormat="1" applyFont="1" applyFill="1" applyBorder="1" applyAlignment="1">
      <alignment horizontal="right" wrapText="1"/>
    </xf>
    <xf numFmtId="0" fontId="12" fillId="4" borderId="5" xfId="0" applyFont="1" applyFill="1" applyBorder="1" applyAlignment="1">
      <alignment horizontal="right" wrapText="1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right"/>
    </xf>
    <xf numFmtId="0" fontId="12" fillId="2" borderId="6" xfId="0" applyFont="1" applyFill="1" applyBorder="1" applyAlignment="1">
      <alignment horizontal="center" wrapText="1"/>
    </xf>
    <xf numFmtId="3" fontId="12" fillId="2" borderId="6" xfId="0" applyNumberFormat="1" applyFont="1" applyFill="1" applyBorder="1" applyAlignment="1">
      <alignment horizontal="center" wrapText="1"/>
    </xf>
    <xf numFmtId="3" fontId="12" fillId="2" borderId="0" xfId="0" applyNumberFormat="1" applyFont="1" applyFill="1" applyAlignment="1">
      <alignment horizontal="center"/>
    </xf>
    <xf numFmtId="0" fontId="13" fillId="0" borderId="0" xfId="0" applyFont="1"/>
    <xf numFmtId="0" fontId="12" fillId="8" borderId="6" xfId="0" applyFont="1" applyFill="1" applyBorder="1"/>
    <xf numFmtId="0" fontId="8" fillId="2" borderId="6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 wrapText="1"/>
    </xf>
    <xf numFmtId="0" fontId="9" fillId="0" borderId="6" xfId="0" applyFont="1" applyBorder="1"/>
    <xf numFmtId="0" fontId="11" fillId="2" borderId="6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wrapText="1"/>
    </xf>
    <xf numFmtId="3" fontId="9" fillId="6" borderId="6" xfId="0" applyNumberFormat="1" applyFont="1" applyFill="1" applyBorder="1" applyAlignment="1">
      <alignment horizontal="right" wrapText="1"/>
    </xf>
    <xf numFmtId="3" fontId="9" fillId="6" borderId="6" xfId="0" applyNumberFormat="1" applyFont="1" applyFill="1" applyBorder="1" applyAlignment="1">
      <alignment horizontal="center" wrapText="1"/>
    </xf>
    <xf numFmtId="0" fontId="12" fillId="6" borderId="6" xfId="0" applyFont="1" applyFill="1" applyBorder="1"/>
    <xf numFmtId="0" fontId="9" fillId="6" borderId="6" xfId="0" applyFont="1" applyFill="1" applyBorder="1"/>
    <xf numFmtId="0" fontId="9" fillId="6" borderId="6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2" fillId="8" borderId="6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3" fontId="12" fillId="6" borderId="0" xfId="0" applyNumberFormat="1" applyFont="1" applyFill="1" applyAlignment="1">
      <alignment horizontal="center"/>
    </xf>
    <xf numFmtId="49" fontId="1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right"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right" vertical="top"/>
    </xf>
    <xf numFmtId="3" fontId="2" fillId="5" borderId="4" xfId="0" applyNumberFormat="1" applyFont="1" applyFill="1" applyBorder="1" applyAlignment="1">
      <alignment horizontal="right" vertical="top"/>
    </xf>
    <xf numFmtId="3" fontId="2" fillId="5" borderId="5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right" vertical="top"/>
    </xf>
    <xf numFmtId="3" fontId="2" fillId="2" borderId="4" xfId="0" applyNumberFormat="1" applyFont="1" applyFill="1" applyBorder="1" applyAlignment="1">
      <alignment horizontal="right" vertical="top"/>
    </xf>
    <xf numFmtId="49" fontId="4" fillId="2" borderId="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right" vertical="top"/>
    </xf>
    <xf numFmtId="3" fontId="7" fillId="2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right" vertical="top" wrapText="1"/>
    </xf>
    <xf numFmtId="3" fontId="1" fillId="2" borderId="4" xfId="0" applyNumberFormat="1" applyFont="1" applyFill="1" applyBorder="1" applyAlignment="1">
      <alignment horizontal="right" vertical="top"/>
    </xf>
    <xf numFmtId="0" fontId="1" fillId="4" borderId="5" xfId="0" applyFont="1" applyFill="1" applyBorder="1" applyAlignment="1">
      <alignment horizontal="right" vertical="top" wrapText="1"/>
    </xf>
    <xf numFmtId="3" fontId="1" fillId="5" borderId="5" xfId="0" applyNumberFormat="1" applyFont="1" applyFill="1" applyBorder="1" applyAlignment="1">
      <alignment horizontal="right" vertical="top" wrapText="1"/>
    </xf>
    <xf numFmtId="49" fontId="1" fillId="5" borderId="4" xfId="0" applyNumberFormat="1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1" fontId="1" fillId="2" borderId="8" xfId="0" quotePrefix="1" applyNumberFormat="1" applyFont="1" applyFill="1" applyBorder="1" applyAlignment="1">
      <alignment horizontal="right" vertical="top"/>
    </xf>
    <xf numFmtId="3" fontId="1" fillId="2" borderId="8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1" fontId="1" fillId="2" borderId="6" xfId="0" quotePrefix="1" applyNumberFormat="1" applyFont="1" applyFill="1" applyBorder="1" applyAlignment="1">
      <alignment horizontal="right" vertical="top"/>
    </xf>
    <xf numFmtId="3" fontId="1" fillId="2" borderId="6" xfId="0" applyNumberFormat="1" applyFont="1" applyFill="1" applyBorder="1" applyAlignment="1">
      <alignment horizontal="right" vertical="top"/>
    </xf>
    <xf numFmtId="0" fontId="1" fillId="4" borderId="6" xfId="0" applyFont="1" applyFill="1" applyBorder="1" applyAlignment="1">
      <alignment horizontal="right" vertical="top" wrapText="1"/>
    </xf>
    <xf numFmtId="3" fontId="1" fillId="5" borderId="4" xfId="0" applyNumberFormat="1" applyFont="1" applyFill="1" applyBorder="1" applyAlignment="1">
      <alignment horizontal="right" vertical="top"/>
    </xf>
    <xf numFmtId="49" fontId="1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7"/>
  <sheetViews>
    <sheetView tabSelected="1" view="pageBreakPreview" zoomScaleNormal="70" zoomScaleSheetLayoutView="100" workbookViewId="0">
      <selection activeCell="B50" sqref="B50"/>
    </sheetView>
  </sheetViews>
  <sheetFormatPr defaultColWidth="14.42578125" defaultRowHeight="15.75" x14ac:dyDescent="0.25"/>
  <cols>
    <col min="1" max="1" width="7.42578125" style="52" customWidth="1"/>
    <col min="2" max="2" width="67.7109375" style="53" customWidth="1"/>
    <col min="3" max="3" width="13.5703125" style="52" customWidth="1"/>
    <col min="4" max="4" width="8.85546875" style="54" customWidth="1"/>
    <col min="5" max="5" width="12.28515625" style="54" customWidth="1"/>
    <col min="6" max="6" width="13.5703125" style="54" customWidth="1"/>
    <col min="7" max="7" width="10.28515625" style="54" customWidth="1"/>
    <col min="8" max="8" width="13.140625" style="54" customWidth="1"/>
    <col min="9" max="16384" width="14.42578125" style="40"/>
  </cols>
  <sheetData>
    <row r="1" spans="1:8" ht="55.9" customHeight="1" x14ac:dyDescent="0.25">
      <c r="A1" s="51" t="s">
        <v>109</v>
      </c>
      <c r="B1" s="51"/>
      <c r="C1" s="51"/>
      <c r="D1" s="51"/>
      <c r="E1" s="51"/>
      <c r="F1" s="51"/>
      <c r="G1" s="51"/>
      <c r="H1" s="51"/>
    </row>
    <row r="3" spans="1:8" ht="14.25" customHeight="1" x14ac:dyDescent="0.25">
      <c r="A3" s="55" t="s">
        <v>1</v>
      </c>
      <c r="B3" s="55"/>
      <c r="C3" s="55"/>
      <c r="D3" s="55"/>
      <c r="E3" s="55"/>
      <c r="F3" s="55"/>
      <c r="G3" s="55"/>
      <c r="H3" s="55"/>
    </row>
    <row r="4" spans="1:8" ht="14.25" customHeight="1" x14ac:dyDescent="0.25">
      <c r="A4" s="55" t="s">
        <v>2</v>
      </c>
      <c r="B4" s="55"/>
      <c r="C4" s="55"/>
      <c r="D4" s="55"/>
      <c r="E4" s="55"/>
      <c r="F4" s="55"/>
      <c r="G4" s="55"/>
      <c r="H4" s="55"/>
    </row>
    <row r="5" spans="1:8" ht="14.25" customHeight="1" x14ac:dyDescent="0.25">
      <c r="A5" s="56"/>
      <c r="B5" s="57"/>
      <c r="C5" s="56"/>
      <c r="D5" s="58"/>
      <c r="E5" s="58"/>
      <c r="F5" s="58"/>
      <c r="G5" s="58"/>
      <c r="H5" s="58"/>
    </row>
    <row r="6" spans="1:8" ht="14.25" customHeight="1" x14ac:dyDescent="0.25">
      <c r="A6" s="59" t="s">
        <v>67</v>
      </c>
      <c r="B6" s="60"/>
      <c r="C6" s="60"/>
      <c r="D6" s="60"/>
      <c r="E6" s="60"/>
      <c r="F6" s="60"/>
      <c r="G6" s="60"/>
      <c r="H6" s="60"/>
    </row>
    <row r="7" spans="1:8" ht="14.25" customHeight="1" x14ac:dyDescent="0.25">
      <c r="A7" s="41" t="s">
        <v>68</v>
      </c>
      <c r="B7" s="60"/>
      <c r="C7" s="60"/>
      <c r="D7" s="60"/>
      <c r="E7" s="60"/>
      <c r="F7" s="60"/>
      <c r="G7" s="60"/>
      <c r="H7" s="60"/>
    </row>
    <row r="8" spans="1:8" ht="14.25" customHeight="1" x14ac:dyDescent="0.25">
      <c r="A8" s="41" t="s">
        <v>69</v>
      </c>
      <c r="B8" s="42"/>
      <c r="C8" s="42"/>
      <c r="D8" s="42"/>
      <c r="E8" s="42"/>
      <c r="F8" s="42"/>
      <c r="G8" s="42"/>
      <c r="H8" s="42"/>
    </row>
    <row r="9" spans="1:8" ht="14.25" customHeight="1" x14ac:dyDescent="0.25">
      <c r="A9" s="61"/>
      <c r="B9" s="38"/>
      <c r="C9" s="62"/>
      <c r="D9" s="63"/>
      <c r="E9" s="63"/>
      <c r="F9" s="63"/>
      <c r="G9" s="63"/>
      <c r="H9" s="63"/>
    </row>
    <row r="10" spans="1:8" ht="21.75" customHeight="1" x14ac:dyDescent="0.25">
      <c r="A10" s="64" t="s">
        <v>0</v>
      </c>
      <c r="B10" s="64" t="s">
        <v>3</v>
      </c>
      <c r="C10" s="64" t="s">
        <v>4</v>
      </c>
      <c r="D10" s="64" t="s">
        <v>5</v>
      </c>
      <c r="E10" s="64" t="s">
        <v>6</v>
      </c>
      <c r="F10" s="64" t="s">
        <v>7</v>
      </c>
      <c r="G10" s="65" t="s">
        <v>8</v>
      </c>
      <c r="H10" s="66"/>
    </row>
    <row r="11" spans="1:8" ht="47.25" x14ac:dyDescent="0.25">
      <c r="A11" s="67"/>
      <c r="B11" s="68"/>
      <c r="C11" s="67"/>
      <c r="D11" s="67"/>
      <c r="E11" s="67"/>
      <c r="F11" s="67"/>
      <c r="G11" s="69" t="s">
        <v>9</v>
      </c>
      <c r="H11" s="69" t="s">
        <v>10</v>
      </c>
    </row>
    <row r="12" spans="1:8" s="72" customFormat="1" x14ac:dyDescent="0.25">
      <c r="A12" s="70">
        <v>1</v>
      </c>
      <c r="B12" s="71">
        <v>2</v>
      </c>
      <c r="C12" s="70">
        <v>3</v>
      </c>
      <c r="D12" s="70">
        <v>4</v>
      </c>
      <c r="E12" s="70">
        <v>5</v>
      </c>
      <c r="F12" s="70">
        <v>6</v>
      </c>
      <c r="G12" s="69">
        <v>7</v>
      </c>
      <c r="H12" s="69">
        <v>8</v>
      </c>
    </row>
    <row r="13" spans="1:8" x14ac:dyDescent="0.25">
      <c r="A13" s="73">
        <v>1</v>
      </c>
      <c r="B13" s="74" t="s">
        <v>11</v>
      </c>
      <c r="C13" s="75"/>
      <c r="D13" s="76"/>
      <c r="E13" s="76"/>
      <c r="F13" s="77">
        <f>SUM(F14+F21+F22)</f>
        <v>1861592</v>
      </c>
      <c r="G13" s="77">
        <f>SUM(G14+G21+G22)</f>
        <v>0</v>
      </c>
      <c r="H13" s="78">
        <f>F13-G13</f>
        <v>1861592</v>
      </c>
    </row>
    <row r="14" spans="1:8" x14ac:dyDescent="0.25">
      <c r="A14" s="47"/>
      <c r="B14" s="49" t="s">
        <v>12</v>
      </c>
      <c r="C14" s="79"/>
      <c r="D14" s="80"/>
      <c r="E14" s="80"/>
      <c r="F14" s="81">
        <f>SUM(F15:F20)</f>
        <v>1643265</v>
      </c>
      <c r="G14" s="81">
        <f>SUM(G15:G17)</f>
        <v>0</v>
      </c>
      <c r="H14" s="78">
        <f>F14-G14</f>
        <v>1643265</v>
      </c>
    </row>
    <row r="15" spans="1:8" ht="16.5" customHeight="1" x14ac:dyDescent="0.25">
      <c r="A15" s="82"/>
      <c r="B15" s="83" t="s">
        <v>106</v>
      </c>
      <c r="C15" s="70" t="s">
        <v>22</v>
      </c>
      <c r="D15" s="84">
        <v>9</v>
      </c>
      <c r="E15" s="85">
        <v>60000</v>
      </c>
      <c r="F15" s="85">
        <f>SUM(D15*E15)</f>
        <v>540000</v>
      </c>
      <c r="G15" s="86"/>
      <c r="H15" s="78">
        <f t="shared" ref="H15:H54" si="0">F15-G15</f>
        <v>540000</v>
      </c>
    </row>
    <row r="16" spans="1:8" x14ac:dyDescent="0.25">
      <c r="A16" s="82"/>
      <c r="B16" s="83" t="s">
        <v>107</v>
      </c>
      <c r="C16" s="70" t="s">
        <v>22</v>
      </c>
      <c r="D16" s="84">
        <v>9</v>
      </c>
      <c r="E16" s="85">
        <v>52000</v>
      </c>
      <c r="F16" s="85">
        <f t="shared" ref="F16" si="1">SUM(D16*E16)</f>
        <v>468000</v>
      </c>
      <c r="G16" s="86"/>
      <c r="H16" s="78">
        <f t="shared" si="0"/>
        <v>468000</v>
      </c>
    </row>
    <row r="17" spans="1:8" x14ac:dyDescent="0.25">
      <c r="A17" s="82"/>
      <c r="B17" s="49" t="s">
        <v>58</v>
      </c>
      <c r="C17" s="87" t="s">
        <v>22</v>
      </c>
      <c r="D17" s="88">
        <v>9</v>
      </c>
      <c r="E17" s="81">
        <v>60000</v>
      </c>
      <c r="F17" s="81">
        <f>SUM(D17*E17)</f>
        <v>540000</v>
      </c>
      <c r="G17" s="89"/>
      <c r="H17" s="78">
        <f t="shared" si="0"/>
        <v>540000</v>
      </c>
    </row>
    <row r="18" spans="1:8" x14ac:dyDescent="0.25">
      <c r="A18" s="82"/>
      <c r="B18" s="39" t="s">
        <v>74</v>
      </c>
      <c r="C18" s="79"/>
      <c r="D18" s="80">
        <v>9</v>
      </c>
      <c r="E18" s="90">
        <f>2975*2</f>
        <v>5950</v>
      </c>
      <c r="F18" s="90">
        <f>D18*E18</f>
        <v>53550</v>
      </c>
      <c r="G18" s="91"/>
      <c r="H18" s="92">
        <f t="shared" si="0"/>
        <v>53550</v>
      </c>
    </row>
    <row r="19" spans="1:8" x14ac:dyDescent="0.25">
      <c r="A19" s="82"/>
      <c r="B19" s="39" t="s">
        <v>75</v>
      </c>
      <c r="C19" s="79"/>
      <c r="D19" s="80">
        <v>9</v>
      </c>
      <c r="E19" s="90">
        <f>1560+1800</f>
        <v>3360</v>
      </c>
      <c r="F19" s="90">
        <f t="shared" ref="F19:F20" si="2">D19*E19</f>
        <v>30240</v>
      </c>
      <c r="G19" s="91"/>
      <c r="H19" s="92">
        <f t="shared" si="0"/>
        <v>30240</v>
      </c>
    </row>
    <row r="20" spans="1:8" x14ac:dyDescent="0.25">
      <c r="A20" s="82"/>
      <c r="B20" s="39" t="s">
        <v>27</v>
      </c>
      <c r="C20" s="79"/>
      <c r="D20" s="80">
        <v>9</v>
      </c>
      <c r="E20" s="90">
        <v>1275</v>
      </c>
      <c r="F20" s="90">
        <f t="shared" si="2"/>
        <v>11475</v>
      </c>
      <c r="G20" s="91"/>
      <c r="H20" s="92">
        <f t="shared" si="0"/>
        <v>11475</v>
      </c>
    </row>
    <row r="21" spans="1:8" ht="18" customHeight="1" x14ac:dyDescent="0.25">
      <c r="A21" s="47"/>
      <c r="B21" s="49" t="s">
        <v>95</v>
      </c>
      <c r="C21" s="79" t="s">
        <v>22</v>
      </c>
      <c r="D21" s="88">
        <v>9</v>
      </c>
      <c r="E21" s="81">
        <v>6000</v>
      </c>
      <c r="F21" s="81">
        <f>D21*E21</f>
        <v>54000</v>
      </c>
      <c r="G21" s="89"/>
      <c r="H21" s="78">
        <f t="shared" si="0"/>
        <v>54000</v>
      </c>
    </row>
    <row r="22" spans="1:8" x14ac:dyDescent="0.25">
      <c r="A22" s="47"/>
      <c r="B22" s="49" t="s">
        <v>13</v>
      </c>
      <c r="C22" s="87"/>
      <c r="D22" s="88"/>
      <c r="E22" s="81"/>
      <c r="F22" s="81">
        <f>SUM(F23:F26)</f>
        <v>164327</v>
      </c>
      <c r="G22" s="81">
        <f>SUM(G23:G26)</f>
        <v>0</v>
      </c>
      <c r="H22" s="78">
        <f t="shared" si="0"/>
        <v>164327</v>
      </c>
    </row>
    <row r="23" spans="1:8" x14ac:dyDescent="0.25">
      <c r="A23" s="47"/>
      <c r="B23" s="39" t="s">
        <v>14</v>
      </c>
      <c r="C23" s="79" t="s">
        <v>23</v>
      </c>
      <c r="D23" s="80">
        <v>5</v>
      </c>
      <c r="E23" s="90">
        <v>3000</v>
      </c>
      <c r="F23" s="90">
        <f t="shared" ref="F23" si="3">SUM(D23*E23)</f>
        <v>15000</v>
      </c>
      <c r="G23" s="91"/>
      <c r="H23" s="92">
        <f t="shared" si="0"/>
        <v>15000</v>
      </c>
    </row>
    <row r="24" spans="1:8" ht="15.75" customHeight="1" x14ac:dyDescent="0.25">
      <c r="A24" s="47"/>
      <c r="B24" s="39" t="s">
        <v>15</v>
      </c>
      <c r="C24" s="79" t="s">
        <v>22</v>
      </c>
      <c r="D24" s="80">
        <v>3</v>
      </c>
      <c r="E24" s="90">
        <v>11109</v>
      </c>
      <c r="F24" s="90">
        <f>D24*E24</f>
        <v>33327</v>
      </c>
      <c r="G24" s="91"/>
      <c r="H24" s="92">
        <f t="shared" si="0"/>
        <v>33327</v>
      </c>
    </row>
    <row r="25" spans="1:8" ht="15.75" customHeight="1" x14ac:dyDescent="0.25">
      <c r="A25" s="47"/>
      <c r="B25" s="39" t="s">
        <v>29</v>
      </c>
      <c r="C25" s="79" t="s">
        <v>23</v>
      </c>
      <c r="D25" s="80">
        <v>6</v>
      </c>
      <c r="E25" s="90">
        <v>6000</v>
      </c>
      <c r="F25" s="90">
        <f>SUM(D25*E25)</f>
        <v>36000</v>
      </c>
      <c r="G25" s="91"/>
      <c r="H25" s="92">
        <f t="shared" si="0"/>
        <v>36000</v>
      </c>
    </row>
    <row r="26" spans="1:8" ht="15.75" customHeight="1" x14ac:dyDescent="0.25">
      <c r="A26" s="47"/>
      <c r="B26" s="39" t="s">
        <v>66</v>
      </c>
      <c r="C26" s="79" t="s">
        <v>23</v>
      </c>
      <c r="D26" s="80">
        <v>1</v>
      </c>
      <c r="E26" s="90">
        <v>80000</v>
      </c>
      <c r="F26" s="90">
        <f t="shared" ref="F26" si="4">SUM(D26*E26)</f>
        <v>80000</v>
      </c>
      <c r="G26" s="91"/>
      <c r="H26" s="92">
        <f t="shared" si="0"/>
        <v>80000</v>
      </c>
    </row>
    <row r="27" spans="1:8" ht="15.75" customHeight="1" x14ac:dyDescent="0.25">
      <c r="A27" s="48" t="s">
        <v>108</v>
      </c>
      <c r="B27" s="49" t="s">
        <v>16</v>
      </c>
      <c r="C27" s="79"/>
      <c r="D27" s="80"/>
      <c r="E27" s="90"/>
      <c r="F27" s="81">
        <f>F28+F39+F43+F45+F47</f>
        <v>3801408</v>
      </c>
      <c r="G27" s="81">
        <f>G28+G39+G43+G45+G47</f>
        <v>0</v>
      </c>
      <c r="H27" s="78">
        <f t="shared" si="0"/>
        <v>3801408</v>
      </c>
    </row>
    <row r="28" spans="1:8" ht="15.75" customHeight="1" x14ac:dyDescent="0.25">
      <c r="A28" s="93"/>
      <c r="B28" s="74" t="s">
        <v>30</v>
      </c>
      <c r="C28" s="73"/>
      <c r="D28" s="94"/>
      <c r="E28" s="77"/>
      <c r="F28" s="77">
        <f>F29+F31+F34+F36</f>
        <v>594608</v>
      </c>
      <c r="G28" s="77">
        <f>G29+G31+G34+G36</f>
        <v>0</v>
      </c>
      <c r="H28" s="78">
        <f t="shared" si="0"/>
        <v>594608</v>
      </c>
    </row>
    <row r="29" spans="1:8" ht="45.75" customHeight="1" x14ac:dyDescent="0.25">
      <c r="A29" s="47"/>
      <c r="B29" s="49" t="s">
        <v>17</v>
      </c>
      <c r="C29" s="87"/>
      <c r="D29" s="88"/>
      <c r="E29" s="81"/>
      <c r="F29" s="81">
        <f>F30</f>
        <v>50000</v>
      </c>
      <c r="G29" s="81">
        <f>G30</f>
        <v>0</v>
      </c>
      <c r="H29" s="78">
        <f t="shared" si="0"/>
        <v>50000</v>
      </c>
    </row>
    <row r="30" spans="1:8" ht="15.75" customHeight="1" x14ac:dyDescent="0.25">
      <c r="A30" s="47"/>
      <c r="B30" s="39" t="s">
        <v>31</v>
      </c>
      <c r="C30" s="79" t="s">
        <v>23</v>
      </c>
      <c r="D30" s="80">
        <v>1</v>
      </c>
      <c r="E30" s="90">
        <v>50000</v>
      </c>
      <c r="F30" s="90">
        <f>SUM(D30*E30)</f>
        <v>50000</v>
      </c>
      <c r="G30" s="91"/>
      <c r="H30" s="92">
        <f t="shared" si="0"/>
        <v>50000</v>
      </c>
    </row>
    <row r="31" spans="1:8" x14ac:dyDescent="0.25">
      <c r="A31" s="47"/>
      <c r="B31" s="49" t="s">
        <v>32</v>
      </c>
      <c r="C31" s="79"/>
      <c r="D31" s="80"/>
      <c r="E31" s="90"/>
      <c r="F31" s="81">
        <f>F32+F33</f>
        <v>188608</v>
      </c>
      <c r="G31" s="81">
        <f>G32+G33</f>
        <v>0</v>
      </c>
      <c r="H31" s="78">
        <f t="shared" si="0"/>
        <v>188608</v>
      </c>
    </row>
    <row r="32" spans="1:8" s="100" customFormat="1" ht="16.5" customHeight="1" x14ac:dyDescent="0.25">
      <c r="A32" s="47"/>
      <c r="B32" s="95" t="s">
        <v>33</v>
      </c>
      <c r="C32" s="96" t="s">
        <v>24</v>
      </c>
      <c r="D32" s="97">
        <v>4</v>
      </c>
      <c r="E32" s="98">
        <v>22152</v>
      </c>
      <c r="F32" s="98">
        <f>SUM(D32*E32)</f>
        <v>88608</v>
      </c>
      <c r="G32" s="99"/>
      <c r="H32" s="92">
        <f t="shared" si="0"/>
        <v>88608</v>
      </c>
    </row>
    <row r="33" spans="1:8" s="100" customFormat="1" x14ac:dyDescent="0.25">
      <c r="A33" s="47"/>
      <c r="B33" s="101" t="s">
        <v>110</v>
      </c>
      <c r="C33" s="102" t="s">
        <v>23</v>
      </c>
      <c r="D33" s="103">
        <v>4</v>
      </c>
      <c r="E33" s="104">
        <v>25000</v>
      </c>
      <c r="F33" s="104">
        <f>SUM(D33*E33)</f>
        <v>100000</v>
      </c>
      <c r="G33" s="105"/>
      <c r="H33" s="92">
        <f t="shared" si="0"/>
        <v>100000</v>
      </c>
    </row>
    <row r="34" spans="1:8" ht="51.75" customHeight="1" x14ac:dyDescent="0.25">
      <c r="A34" s="47"/>
      <c r="B34" s="49" t="s">
        <v>18</v>
      </c>
      <c r="C34" s="79"/>
      <c r="D34" s="80"/>
      <c r="E34" s="90"/>
      <c r="F34" s="81">
        <f>SUM(F35:F35)</f>
        <v>320000</v>
      </c>
      <c r="G34" s="81">
        <f>SUM(G35:G35)</f>
        <v>0</v>
      </c>
      <c r="H34" s="78">
        <f t="shared" si="0"/>
        <v>320000</v>
      </c>
    </row>
    <row r="35" spans="1:8" ht="15.75" customHeight="1" x14ac:dyDescent="0.25">
      <c r="A35" s="47"/>
      <c r="B35" s="39" t="s">
        <v>41</v>
      </c>
      <c r="C35" s="79" t="s">
        <v>23</v>
      </c>
      <c r="D35" s="80">
        <v>8</v>
      </c>
      <c r="E35" s="90">
        <v>40000</v>
      </c>
      <c r="F35" s="90">
        <f>SUM(D35*E35)</f>
        <v>320000</v>
      </c>
      <c r="G35" s="91"/>
      <c r="H35" s="92">
        <f t="shared" si="0"/>
        <v>320000</v>
      </c>
    </row>
    <row r="36" spans="1:8" ht="15.75" customHeight="1" x14ac:dyDescent="0.25">
      <c r="A36" s="47"/>
      <c r="B36" s="49" t="s">
        <v>19</v>
      </c>
      <c r="C36" s="79"/>
      <c r="D36" s="80"/>
      <c r="E36" s="90"/>
      <c r="F36" s="81">
        <f>SUM(F37:F37)</f>
        <v>36000</v>
      </c>
      <c r="G36" s="81">
        <f>SUM(G37:G37)</f>
        <v>0</v>
      </c>
      <c r="H36" s="78">
        <f t="shared" si="0"/>
        <v>36000</v>
      </c>
    </row>
    <row r="37" spans="1:8" ht="15.75" customHeight="1" x14ac:dyDescent="0.25">
      <c r="A37" s="47"/>
      <c r="B37" s="1" t="s">
        <v>71</v>
      </c>
      <c r="C37" s="79" t="s">
        <v>25</v>
      </c>
      <c r="D37" s="80">
        <v>50</v>
      </c>
      <c r="E37" s="90">
        <v>720</v>
      </c>
      <c r="F37" s="90">
        <f>SUM(D37*E37)</f>
        <v>36000</v>
      </c>
      <c r="G37" s="91"/>
      <c r="H37" s="92">
        <f t="shared" si="0"/>
        <v>36000</v>
      </c>
    </row>
    <row r="38" spans="1:8" x14ac:dyDescent="0.25">
      <c r="A38" s="93"/>
      <c r="B38" s="74" t="s">
        <v>34</v>
      </c>
      <c r="C38" s="75"/>
      <c r="D38" s="76"/>
      <c r="E38" s="106"/>
      <c r="F38" s="77">
        <f>SUM(F40+F41+F42)</f>
        <v>2024000</v>
      </c>
      <c r="G38" s="77">
        <f>SUM(G40+G41+G42)</f>
        <v>0</v>
      </c>
      <c r="H38" s="78">
        <f t="shared" si="0"/>
        <v>2024000</v>
      </c>
    </row>
    <row r="39" spans="1:8" ht="33.75" customHeight="1" x14ac:dyDescent="0.25">
      <c r="A39" s="47"/>
      <c r="B39" s="49" t="s">
        <v>18</v>
      </c>
      <c r="C39" s="79"/>
      <c r="D39" s="80"/>
      <c r="E39" s="90"/>
      <c r="F39" s="81">
        <f>SUM(F40:F42)</f>
        <v>2024000</v>
      </c>
      <c r="G39" s="81">
        <f>SUM(G40:G42)</f>
        <v>0</v>
      </c>
      <c r="H39" s="78">
        <f t="shared" si="0"/>
        <v>2024000</v>
      </c>
    </row>
    <row r="40" spans="1:8" ht="15.75" customHeight="1" x14ac:dyDescent="0.25">
      <c r="A40" s="47"/>
      <c r="B40" s="39" t="s">
        <v>20</v>
      </c>
      <c r="C40" s="79" t="s">
        <v>23</v>
      </c>
      <c r="D40" s="80">
        <v>4</v>
      </c>
      <c r="E40" s="90">
        <v>6000</v>
      </c>
      <c r="F40" s="90">
        <f>SUM(D40*E40)</f>
        <v>24000</v>
      </c>
      <c r="G40" s="91"/>
      <c r="H40" s="92">
        <f t="shared" si="0"/>
        <v>24000</v>
      </c>
    </row>
    <row r="41" spans="1:8" ht="47.25" x14ac:dyDescent="0.25">
      <c r="A41" s="47"/>
      <c r="B41" s="39" t="s">
        <v>102</v>
      </c>
      <c r="C41" s="79" t="s">
        <v>35</v>
      </c>
      <c r="D41" s="80">
        <v>1</v>
      </c>
      <c r="E41" s="90">
        <v>1000000</v>
      </c>
      <c r="F41" s="90">
        <f>SUM(D41*E41)</f>
        <v>1000000</v>
      </c>
      <c r="G41" s="91"/>
      <c r="H41" s="92">
        <f t="shared" si="0"/>
        <v>1000000</v>
      </c>
    </row>
    <row r="42" spans="1:8" ht="31.5" x14ac:dyDescent="0.25">
      <c r="A42" s="47"/>
      <c r="B42" s="39" t="s">
        <v>105</v>
      </c>
      <c r="C42" s="79" t="s">
        <v>23</v>
      </c>
      <c r="D42" s="80">
        <v>1</v>
      </c>
      <c r="E42" s="90">
        <v>1000000</v>
      </c>
      <c r="F42" s="90">
        <f>SUM(D42*E42)</f>
        <v>1000000</v>
      </c>
      <c r="G42" s="91"/>
      <c r="H42" s="92">
        <f t="shared" si="0"/>
        <v>1000000</v>
      </c>
    </row>
    <row r="43" spans="1:8" ht="18" customHeight="1" x14ac:dyDescent="0.25">
      <c r="A43" s="47"/>
      <c r="B43" s="74" t="s">
        <v>52</v>
      </c>
      <c r="C43" s="79"/>
      <c r="D43" s="80"/>
      <c r="E43" s="90"/>
      <c r="F43" s="81">
        <f>F44</f>
        <v>150000</v>
      </c>
      <c r="G43" s="81">
        <f>G44</f>
        <v>0</v>
      </c>
      <c r="H43" s="78">
        <f t="shared" si="0"/>
        <v>150000</v>
      </c>
    </row>
    <row r="44" spans="1:8" ht="18" customHeight="1" x14ac:dyDescent="0.25">
      <c r="A44" s="47"/>
      <c r="B44" s="39" t="s">
        <v>36</v>
      </c>
      <c r="C44" s="79" t="s">
        <v>35</v>
      </c>
      <c r="D44" s="80">
        <v>3</v>
      </c>
      <c r="E44" s="90">
        <v>50000</v>
      </c>
      <c r="F44" s="90">
        <f>D44*E44</f>
        <v>150000</v>
      </c>
      <c r="G44" s="91"/>
      <c r="H44" s="92">
        <f t="shared" si="0"/>
        <v>150000</v>
      </c>
    </row>
    <row r="45" spans="1:8" ht="18" customHeight="1" x14ac:dyDescent="0.25">
      <c r="A45" s="47"/>
      <c r="B45" s="74" t="s">
        <v>37</v>
      </c>
      <c r="C45" s="79"/>
      <c r="D45" s="80"/>
      <c r="E45" s="90"/>
      <c r="F45" s="81">
        <f>F46</f>
        <v>152000</v>
      </c>
      <c r="G45" s="81">
        <f>G46</f>
        <v>0</v>
      </c>
      <c r="H45" s="78">
        <f t="shared" si="0"/>
        <v>152000</v>
      </c>
    </row>
    <row r="46" spans="1:8" ht="18" customHeight="1" x14ac:dyDescent="0.25">
      <c r="A46" s="47"/>
      <c r="B46" s="39" t="s">
        <v>38</v>
      </c>
      <c r="C46" s="79" t="s">
        <v>23</v>
      </c>
      <c r="D46" s="80">
        <v>400</v>
      </c>
      <c r="E46" s="90">
        <v>380</v>
      </c>
      <c r="F46" s="90">
        <f>D46*E46</f>
        <v>152000</v>
      </c>
      <c r="G46" s="91"/>
      <c r="H46" s="92">
        <f t="shared" si="0"/>
        <v>152000</v>
      </c>
    </row>
    <row r="47" spans="1:8" ht="18" customHeight="1" x14ac:dyDescent="0.25">
      <c r="A47" s="47"/>
      <c r="B47" s="74" t="s">
        <v>39</v>
      </c>
      <c r="C47" s="79"/>
      <c r="D47" s="80"/>
      <c r="E47" s="90"/>
      <c r="F47" s="81">
        <f>F48+F49+F50+F51+F52+F53+F54</f>
        <v>880800</v>
      </c>
      <c r="G47" s="81">
        <f>G48+G49+G50+G51+G52+G53+G54</f>
        <v>0</v>
      </c>
      <c r="H47" s="78">
        <f t="shared" si="0"/>
        <v>880800</v>
      </c>
    </row>
    <row r="48" spans="1:8" ht="18" customHeight="1" x14ac:dyDescent="0.25">
      <c r="A48" s="47"/>
      <c r="B48" s="1" t="s">
        <v>70</v>
      </c>
      <c r="C48" s="79" t="s">
        <v>25</v>
      </c>
      <c r="D48" s="80">
        <v>20</v>
      </c>
      <c r="E48" s="90">
        <v>500</v>
      </c>
      <c r="F48" s="90">
        <f>D48*E48</f>
        <v>10000</v>
      </c>
      <c r="G48" s="91"/>
      <c r="H48" s="92">
        <f t="shared" si="0"/>
        <v>10000</v>
      </c>
    </row>
    <row r="49" spans="1:8" ht="18" customHeight="1" x14ac:dyDescent="0.25">
      <c r="A49" s="47"/>
      <c r="B49" s="1" t="s">
        <v>71</v>
      </c>
      <c r="C49" s="79" t="s">
        <v>25</v>
      </c>
      <c r="D49" s="80">
        <v>50</v>
      </c>
      <c r="E49" s="90">
        <v>1000</v>
      </c>
      <c r="F49" s="90">
        <f t="shared" ref="F49:F54" si="5">D49*E49</f>
        <v>50000</v>
      </c>
      <c r="G49" s="91"/>
      <c r="H49" s="92">
        <f t="shared" si="0"/>
        <v>50000</v>
      </c>
    </row>
    <row r="50" spans="1:8" ht="18" customHeight="1" x14ac:dyDescent="0.25">
      <c r="A50" s="47"/>
      <c r="B50" s="1" t="s">
        <v>104</v>
      </c>
      <c r="C50" s="79" t="s">
        <v>40</v>
      </c>
      <c r="D50" s="80">
        <v>40</v>
      </c>
      <c r="E50" s="90">
        <v>5000</v>
      </c>
      <c r="F50" s="90">
        <f t="shared" si="5"/>
        <v>200000</v>
      </c>
      <c r="G50" s="91"/>
      <c r="H50" s="92">
        <f t="shared" si="0"/>
        <v>200000</v>
      </c>
    </row>
    <row r="51" spans="1:8" ht="18" customHeight="1" x14ac:dyDescent="0.25">
      <c r="A51" s="47"/>
      <c r="B51" s="1" t="s">
        <v>72</v>
      </c>
      <c r="C51" s="79" t="s">
        <v>25</v>
      </c>
      <c r="D51" s="80">
        <v>79</v>
      </c>
      <c r="E51" s="90">
        <v>200</v>
      </c>
      <c r="F51" s="90">
        <f t="shared" si="5"/>
        <v>15800</v>
      </c>
      <c r="G51" s="91"/>
      <c r="H51" s="92">
        <f t="shared" si="0"/>
        <v>15800</v>
      </c>
    </row>
    <row r="52" spans="1:8" ht="18" customHeight="1" x14ac:dyDescent="0.25">
      <c r="A52" s="47"/>
      <c r="B52" s="1" t="s">
        <v>73</v>
      </c>
      <c r="C52" s="79" t="s">
        <v>40</v>
      </c>
      <c r="D52" s="80">
        <v>100</v>
      </c>
      <c r="E52" s="90">
        <v>5000</v>
      </c>
      <c r="F52" s="90">
        <f t="shared" si="5"/>
        <v>500000</v>
      </c>
      <c r="G52" s="91"/>
      <c r="H52" s="92">
        <f t="shared" si="0"/>
        <v>500000</v>
      </c>
    </row>
    <row r="53" spans="1:8" ht="18" customHeight="1" x14ac:dyDescent="0.25">
      <c r="A53" s="47"/>
      <c r="B53" s="1" t="s">
        <v>42</v>
      </c>
      <c r="C53" s="79" t="s">
        <v>23</v>
      </c>
      <c r="D53" s="80">
        <v>1</v>
      </c>
      <c r="E53" s="90">
        <v>80000</v>
      </c>
      <c r="F53" s="90">
        <f t="shared" si="5"/>
        <v>80000</v>
      </c>
      <c r="G53" s="91"/>
      <c r="H53" s="92">
        <f t="shared" si="0"/>
        <v>80000</v>
      </c>
    </row>
    <row r="54" spans="1:8" ht="18" customHeight="1" x14ac:dyDescent="0.25">
      <c r="A54" s="47"/>
      <c r="B54" s="1" t="s">
        <v>103</v>
      </c>
      <c r="C54" s="79" t="s">
        <v>23</v>
      </c>
      <c r="D54" s="80">
        <v>1</v>
      </c>
      <c r="E54" s="90">
        <v>25000</v>
      </c>
      <c r="F54" s="90">
        <f t="shared" si="5"/>
        <v>25000</v>
      </c>
      <c r="G54" s="91"/>
      <c r="H54" s="92">
        <f t="shared" si="0"/>
        <v>25000</v>
      </c>
    </row>
    <row r="55" spans="1:8" ht="15.75" customHeight="1" x14ac:dyDescent="0.25">
      <c r="A55" s="107"/>
      <c r="B55" s="108" t="s">
        <v>21</v>
      </c>
      <c r="C55" s="109"/>
      <c r="D55" s="110"/>
      <c r="E55" s="110"/>
      <c r="F55" s="111">
        <f>F13+F27</f>
        <v>5663000</v>
      </c>
      <c r="G55" s="111">
        <f t="shared" ref="G55:H55" si="6">G13+G27</f>
        <v>0</v>
      </c>
      <c r="H55" s="111">
        <f t="shared" si="6"/>
        <v>5663000</v>
      </c>
    </row>
    <row r="56" spans="1:8" ht="15.75" customHeight="1" x14ac:dyDescent="0.25">
      <c r="A56" s="112" t="s">
        <v>43</v>
      </c>
      <c r="B56" s="112"/>
      <c r="C56" s="112"/>
      <c r="D56" s="112"/>
      <c r="E56" s="112"/>
      <c r="F56" s="112"/>
      <c r="G56" s="112"/>
      <c r="H56" s="112"/>
    </row>
    <row r="57" spans="1:8" ht="15.75" customHeight="1" x14ac:dyDescent="0.25">
      <c r="A57" s="113"/>
      <c r="B57" s="114"/>
      <c r="C57" s="113"/>
      <c r="D57" s="115"/>
      <c r="E57" s="115"/>
      <c r="F57" s="115"/>
      <c r="G57" s="115"/>
      <c r="H57" s="115"/>
    </row>
    <row r="58" spans="1:8" ht="15.75" customHeight="1" x14ac:dyDescent="0.25">
      <c r="A58" s="117" t="s">
        <v>44</v>
      </c>
      <c r="B58" s="117"/>
      <c r="C58" s="117"/>
      <c r="D58" s="117"/>
      <c r="E58" s="117"/>
      <c r="F58" s="117"/>
      <c r="G58" s="117"/>
      <c r="H58" s="117"/>
    </row>
    <row r="59" spans="1:8" ht="15.75" customHeight="1" x14ac:dyDescent="0.25">
      <c r="A59" s="50"/>
      <c r="B59" s="116"/>
      <c r="C59" s="40"/>
      <c r="D59" s="40"/>
      <c r="E59" s="40"/>
      <c r="F59" s="40"/>
      <c r="G59" s="40"/>
      <c r="H59" s="40"/>
    </row>
    <row r="60" spans="1:8" ht="15.75" customHeight="1" x14ac:dyDescent="0.25">
      <c r="A60" s="118" t="s">
        <v>51</v>
      </c>
      <c r="B60" s="118"/>
      <c r="C60" s="118"/>
      <c r="D60" s="118"/>
      <c r="E60" s="118"/>
      <c r="F60" s="118"/>
      <c r="G60" s="118"/>
      <c r="H60" s="118"/>
    </row>
    <row r="61" spans="1:8" ht="15.75" customHeight="1" x14ac:dyDescent="0.25">
      <c r="A61" s="119"/>
      <c r="B61" s="119"/>
      <c r="C61" s="119"/>
      <c r="D61" s="119"/>
      <c r="E61" s="119"/>
      <c r="F61" s="119"/>
      <c r="G61" s="119"/>
      <c r="H61" s="119"/>
    </row>
    <row r="62" spans="1:8" ht="15.75" customHeight="1" x14ac:dyDescent="0.25">
      <c r="A62" s="118" t="s">
        <v>50</v>
      </c>
      <c r="B62" s="118"/>
      <c r="C62" s="118"/>
      <c r="D62" s="118"/>
      <c r="E62" s="118"/>
      <c r="F62" s="118"/>
      <c r="G62" s="118"/>
      <c r="H62" s="118"/>
    </row>
    <row r="63" spans="1:8" ht="15.75" customHeight="1" x14ac:dyDescent="0.25">
      <c r="A63" s="119"/>
      <c r="B63" s="119" t="s">
        <v>45</v>
      </c>
      <c r="C63" s="119"/>
      <c r="D63" s="119"/>
      <c r="E63" s="119"/>
      <c r="F63" s="119"/>
      <c r="G63" s="119"/>
      <c r="H63" s="119"/>
    </row>
    <row r="64" spans="1:8" ht="15.75" customHeight="1" x14ac:dyDescent="0.25">
      <c r="A64" s="117"/>
      <c r="B64" s="117"/>
      <c r="C64" s="117"/>
      <c r="D64" s="117"/>
      <c r="E64" s="117"/>
      <c r="F64" s="117"/>
      <c r="G64" s="117"/>
      <c r="H64" s="117"/>
    </row>
    <row r="65" spans="1:8" ht="15.75" customHeight="1" x14ac:dyDescent="0.25">
      <c r="A65" s="117" t="s">
        <v>46</v>
      </c>
      <c r="B65" s="117"/>
      <c r="C65" s="117"/>
      <c r="D65" s="117"/>
      <c r="E65" s="117"/>
      <c r="F65" s="117"/>
      <c r="G65" s="117"/>
      <c r="H65" s="117"/>
    </row>
    <row r="66" spans="1:8" ht="15.75" customHeight="1" x14ac:dyDescent="0.25">
      <c r="A66" s="50"/>
      <c r="B66" s="116"/>
      <c r="C66" s="40"/>
      <c r="D66" s="40"/>
      <c r="E66" s="40"/>
      <c r="F66" s="40"/>
      <c r="G66" s="40"/>
      <c r="H66" s="40"/>
    </row>
    <row r="67" spans="1:8" ht="15.75" customHeight="1" x14ac:dyDescent="0.25">
      <c r="A67" s="117" t="s">
        <v>47</v>
      </c>
      <c r="B67" s="117"/>
      <c r="C67" s="117"/>
      <c r="D67" s="117"/>
      <c r="E67" s="117"/>
      <c r="F67" s="117"/>
      <c r="G67" s="117"/>
      <c r="H67" s="117"/>
    </row>
    <row r="68" spans="1:8" ht="15.75" customHeight="1" x14ac:dyDescent="0.25">
      <c r="A68" s="50"/>
      <c r="B68" s="119"/>
      <c r="C68" s="50"/>
      <c r="D68" s="50"/>
      <c r="E68" s="50"/>
      <c r="F68" s="50"/>
      <c r="G68" s="50"/>
      <c r="H68" s="50"/>
    </row>
    <row r="69" spans="1:8" ht="15.75" customHeight="1" x14ac:dyDescent="0.25">
      <c r="A69" s="50" t="s">
        <v>48</v>
      </c>
      <c r="B69" s="119"/>
      <c r="C69" s="50"/>
      <c r="D69" s="50"/>
      <c r="E69" s="50"/>
      <c r="F69" s="50"/>
      <c r="G69" s="50"/>
      <c r="H69" s="50"/>
    </row>
    <row r="70" spans="1:8" ht="15.75" customHeight="1" x14ac:dyDescent="0.25">
      <c r="A70" s="50"/>
      <c r="B70" s="119"/>
      <c r="C70" s="50"/>
      <c r="D70" s="50"/>
      <c r="E70" s="50"/>
      <c r="F70" s="50"/>
      <c r="G70" s="50"/>
      <c r="H70" s="50"/>
    </row>
    <row r="71" spans="1:8" ht="15.75" customHeight="1" x14ac:dyDescent="0.25">
      <c r="A71" s="50" t="s">
        <v>101</v>
      </c>
      <c r="B71" s="119"/>
      <c r="C71" s="50"/>
      <c r="D71" s="50"/>
      <c r="E71" s="50"/>
      <c r="F71" s="50"/>
      <c r="G71" s="50"/>
      <c r="H71" s="50"/>
    </row>
    <row r="72" spans="1:8" ht="15.75" customHeight="1" x14ac:dyDescent="0.25">
      <c r="A72" s="50"/>
      <c r="B72" s="119" t="s">
        <v>45</v>
      </c>
      <c r="C72" s="50"/>
      <c r="D72" s="50"/>
      <c r="E72" s="50"/>
      <c r="F72" s="50"/>
      <c r="G72" s="50"/>
      <c r="H72" s="50"/>
    </row>
    <row r="73" spans="1:8" ht="15.75" customHeight="1" x14ac:dyDescent="0.25">
      <c r="A73" s="50"/>
      <c r="B73" s="119"/>
      <c r="C73" s="50"/>
      <c r="D73" s="50"/>
      <c r="E73" s="50"/>
      <c r="F73" s="50"/>
      <c r="G73" s="50"/>
      <c r="H73" s="50"/>
    </row>
    <row r="74" spans="1:8" ht="15.75" customHeight="1" x14ac:dyDescent="0.25">
      <c r="A74" s="50" t="s">
        <v>49</v>
      </c>
      <c r="B74" s="119"/>
      <c r="C74" s="50"/>
      <c r="D74" s="50"/>
      <c r="E74" s="50"/>
      <c r="F74" s="50"/>
      <c r="G74" s="50"/>
      <c r="H74" s="50"/>
    </row>
    <row r="75" spans="1:8" ht="15.75" customHeight="1" x14ac:dyDescent="0.25">
      <c r="A75" s="50"/>
      <c r="B75" s="119"/>
      <c r="C75" s="50"/>
      <c r="D75" s="50"/>
      <c r="E75" s="50"/>
      <c r="F75" s="50"/>
      <c r="G75" s="50"/>
      <c r="H75" s="50"/>
    </row>
    <row r="76" spans="1:8" ht="15.75" customHeight="1" x14ac:dyDescent="0.25">
      <c r="A76" s="50" t="s">
        <v>100</v>
      </c>
      <c r="B76" s="119"/>
      <c r="C76" s="50"/>
      <c r="D76" s="50"/>
      <c r="E76" s="50"/>
      <c r="F76" s="50"/>
      <c r="G76" s="50"/>
      <c r="H76" s="50"/>
    </row>
    <row r="77" spans="1:8" ht="15.75" customHeight="1" x14ac:dyDescent="0.25">
      <c r="A77" s="50"/>
      <c r="B77" s="116"/>
      <c r="C77" s="40"/>
      <c r="D77" s="40"/>
      <c r="E77" s="40"/>
      <c r="F77" s="40"/>
      <c r="G77" s="40"/>
      <c r="H77" s="40"/>
    </row>
    <row r="78" spans="1:8" ht="15.75" customHeight="1" x14ac:dyDescent="0.25">
      <c r="A78" s="120"/>
      <c r="B78" s="116"/>
      <c r="C78" s="40"/>
      <c r="D78" s="40"/>
      <c r="E78" s="40"/>
      <c r="F78" s="40"/>
      <c r="G78" s="40"/>
      <c r="H78" s="40"/>
    </row>
    <row r="79" spans="1:8" ht="15.75" customHeight="1" x14ac:dyDescent="0.25">
      <c r="A79" s="50" t="s">
        <v>99</v>
      </c>
      <c r="B79" s="116"/>
      <c r="C79" s="40"/>
      <c r="D79" s="40"/>
      <c r="E79" s="40"/>
      <c r="F79" s="40"/>
      <c r="G79" s="40"/>
      <c r="H79" s="40"/>
    </row>
    <row r="80" spans="1:8" ht="15.75" customHeight="1" x14ac:dyDescent="0.25">
      <c r="A80" s="50"/>
      <c r="B80" s="116"/>
      <c r="C80" s="40"/>
      <c r="D80" s="40"/>
      <c r="E80" s="40"/>
      <c r="F80" s="40"/>
      <c r="G80" s="40"/>
      <c r="H80" s="40"/>
    </row>
    <row r="81" spans="1:8" ht="15.75" customHeight="1" x14ac:dyDescent="0.25">
      <c r="A81" s="50" t="s">
        <v>97</v>
      </c>
      <c r="B81" s="116"/>
      <c r="C81" s="40"/>
      <c r="D81" s="40"/>
      <c r="E81" s="40"/>
      <c r="F81" s="40"/>
      <c r="G81" s="40"/>
      <c r="H81" s="40"/>
    </row>
    <row r="82" spans="1:8" ht="15.75" customHeight="1" x14ac:dyDescent="0.25">
      <c r="A82" s="50"/>
      <c r="B82" s="116"/>
      <c r="C82" s="40"/>
      <c r="D82" s="40"/>
      <c r="E82" s="40"/>
      <c r="F82" s="40"/>
      <c r="G82" s="40"/>
      <c r="H82" s="40"/>
    </row>
    <row r="83" spans="1:8" ht="15.75" customHeight="1" x14ac:dyDescent="0.25">
      <c r="A83" s="50" t="s">
        <v>98</v>
      </c>
      <c r="B83" s="116"/>
      <c r="C83" s="40"/>
      <c r="D83" s="40"/>
      <c r="E83" s="40"/>
      <c r="F83" s="40"/>
      <c r="G83" s="40"/>
      <c r="H83" s="40"/>
    </row>
    <row r="84" spans="1:8" ht="15.75" customHeight="1" x14ac:dyDescent="0.25">
      <c r="A84" s="50"/>
      <c r="B84" s="116"/>
      <c r="C84" s="40"/>
      <c r="D84" s="40"/>
      <c r="E84" s="40"/>
      <c r="F84" s="40"/>
      <c r="G84" s="40"/>
      <c r="H84" s="40"/>
    </row>
    <row r="85" spans="1:8" ht="15.75" customHeight="1" x14ac:dyDescent="0.25">
      <c r="A85" s="50" t="s">
        <v>96</v>
      </c>
      <c r="B85" s="116"/>
      <c r="C85" s="40"/>
      <c r="D85" s="40"/>
      <c r="E85" s="40"/>
      <c r="F85" s="40"/>
      <c r="G85" s="40"/>
      <c r="H85" s="40"/>
    </row>
    <row r="86" spans="1:8" ht="15.75" customHeight="1" x14ac:dyDescent="0.25"/>
    <row r="87" spans="1:8" ht="15.75" customHeight="1" x14ac:dyDescent="0.25"/>
    <row r="88" spans="1:8" ht="15.75" customHeight="1" x14ac:dyDescent="0.25"/>
    <row r="89" spans="1:8" ht="15.75" customHeight="1" x14ac:dyDescent="0.25"/>
    <row r="90" spans="1:8" ht="15.75" customHeight="1" x14ac:dyDescent="0.25"/>
    <row r="91" spans="1:8" ht="15.75" customHeight="1" x14ac:dyDescent="0.25"/>
    <row r="92" spans="1:8" ht="15.75" customHeight="1" x14ac:dyDescent="0.25"/>
    <row r="93" spans="1:8" ht="15.75" customHeight="1" x14ac:dyDescent="0.25"/>
    <row r="94" spans="1:8" ht="15.75" customHeight="1" x14ac:dyDescent="0.25"/>
    <row r="95" spans="1:8" ht="15.75" customHeight="1" x14ac:dyDescent="0.25"/>
    <row r="96" spans="1:8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20">
    <mergeCell ref="A1:H1"/>
    <mergeCell ref="A3:H3"/>
    <mergeCell ref="A4:H4"/>
    <mergeCell ref="A6:H6"/>
    <mergeCell ref="A7:H7"/>
    <mergeCell ref="A65:H65"/>
    <mergeCell ref="A67:H67"/>
    <mergeCell ref="A58:H58"/>
    <mergeCell ref="A60:H60"/>
    <mergeCell ref="A8:H8"/>
    <mergeCell ref="A64:H64"/>
    <mergeCell ref="G10:H10"/>
    <mergeCell ref="A56:H56"/>
    <mergeCell ref="A62:H62"/>
    <mergeCell ref="A10:A11"/>
    <mergeCell ref="B10:B11"/>
    <mergeCell ref="C10:C11"/>
    <mergeCell ref="D10:D11"/>
    <mergeCell ref="E10:E11"/>
    <mergeCell ref="F10:F11"/>
  </mergeCells>
  <phoneticPr fontId="6" type="noConversion"/>
  <pageMargins left="0.78740157480314965" right="0.39370078740157483" top="0.39370078740157483" bottom="0.3937007874015748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66FB-D2D6-4F80-8EDD-5034605C941C}">
  <dimension ref="A1:AF72"/>
  <sheetViews>
    <sheetView zoomScale="40" zoomScaleNormal="40" workbookViewId="0">
      <selection activeCell="Q34" sqref="Q34"/>
    </sheetView>
  </sheetViews>
  <sheetFormatPr defaultRowHeight="20.25" x14ac:dyDescent="0.3"/>
  <cols>
    <col min="1" max="1" width="51.42578125" style="7" customWidth="1"/>
    <col min="2" max="2" width="9.140625" style="7"/>
    <col min="3" max="12" width="15.42578125" style="7" customWidth="1"/>
    <col min="13" max="13" width="18.28515625" style="7" customWidth="1"/>
    <col min="14" max="17" width="15.42578125" style="7" customWidth="1"/>
    <col min="18" max="18" width="20.140625" style="7" customWidth="1"/>
    <col min="19" max="21" width="9.140625" style="7"/>
    <col min="22" max="32" width="14.140625" style="7" customWidth="1"/>
    <col min="33" max="16384" width="9.140625" style="7"/>
  </cols>
  <sheetData>
    <row r="1" spans="1:32" ht="30.75" customHeight="1" x14ac:dyDescent="0.3">
      <c r="A1" s="2" t="s">
        <v>59</v>
      </c>
      <c r="B1" s="3" t="s">
        <v>22</v>
      </c>
      <c r="C1" s="3">
        <v>9</v>
      </c>
      <c r="D1" s="4">
        <v>60000</v>
      </c>
      <c r="E1" s="4">
        <f>SUM(C1*D1)</f>
        <v>540000</v>
      </c>
      <c r="F1" s="5"/>
      <c r="G1" s="6">
        <f t="shared" ref="G1:G11" si="0">E1-F1</f>
        <v>540000</v>
      </c>
      <c r="I1" s="36" t="s">
        <v>60</v>
      </c>
      <c r="J1" s="36" t="s">
        <v>61</v>
      </c>
      <c r="K1" s="36" t="s">
        <v>62</v>
      </c>
      <c r="L1" s="36" t="s">
        <v>63</v>
      </c>
      <c r="M1" s="36" t="s">
        <v>64</v>
      </c>
      <c r="N1" s="36" t="s">
        <v>53</v>
      </c>
      <c r="O1" s="36" t="s">
        <v>56</v>
      </c>
      <c r="P1" s="36" t="s">
        <v>54</v>
      </c>
      <c r="Q1" s="36" t="s">
        <v>55</v>
      </c>
      <c r="R1" s="36" t="s">
        <v>65</v>
      </c>
    </row>
    <row r="2" spans="1:32" x14ac:dyDescent="0.3">
      <c r="A2" s="2" t="s">
        <v>57</v>
      </c>
      <c r="B2" s="3" t="s">
        <v>22</v>
      </c>
      <c r="C2" s="3">
        <v>9</v>
      </c>
      <c r="D2" s="4">
        <v>52000</v>
      </c>
      <c r="E2" s="4">
        <f t="shared" ref="E2:E11" si="1">SUM(C2*D2)</f>
        <v>468000</v>
      </c>
      <c r="F2" s="5"/>
      <c r="G2" s="6">
        <f t="shared" si="0"/>
        <v>468000</v>
      </c>
      <c r="I2" s="32">
        <v>60000</v>
      </c>
      <c r="J2" s="36"/>
      <c r="K2" s="36">
        <v>600</v>
      </c>
      <c r="L2" s="36"/>
      <c r="M2" s="36">
        <v>59400</v>
      </c>
      <c r="N2" s="36"/>
      <c r="O2" s="36"/>
      <c r="P2" s="37"/>
      <c r="Q2" s="36"/>
      <c r="R2" s="33">
        <f t="shared" ref="R2:R10" si="2">J2+K2+L2+M2</f>
        <v>60000</v>
      </c>
    </row>
    <row r="3" spans="1:32" x14ac:dyDescent="0.3">
      <c r="A3" s="10" t="s">
        <v>53</v>
      </c>
      <c r="B3" s="11" t="s">
        <v>22</v>
      </c>
      <c r="C3" s="11">
        <v>9</v>
      </c>
      <c r="D3" s="12">
        <v>2975</v>
      </c>
      <c r="E3" s="12">
        <f t="shared" si="1"/>
        <v>26775</v>
      </c>
      <c r="F3" s="13"/>
      <c r="G3" s="16">
        <f t="shared" si="0"/>
        <v>26775</v>
      </c>
      <c r="I3" s="32">
        <v>60000</v>
      </c>
      <c r="J3" s="36"/>
      <c r="K3" s="36">
        <v>600</v>
      </c>
      <c r="L3" s="36"/>
      <c r="M3" s="36">
        <v>59400</v>
      </c>
      <c r="N3" s="36"/>
      <c r="O3" s="36"/>
      <c r="P3" s="37"/>
      <c r="Q3" s="36"/>
      <c r="R3" s="33">
        <f t="shared" si="2"/>
        <v>60000</v>
      </c>
    </row>
    <row r="4" spans="1:32" x14ac:dyDescent="0.3">
      <c r="A4" s="10" t="s">
        <v>54</v>
      </c>
      <c r="B4" s="11" t="s">
        <v>22</v>
      </c>
      <c r="C4" s="11">
        <v>9</v>
      </c>
      <c r="D4" s="12">
        <v>0</v>
      </c>
      <c r="E4" s="12">
        <f t="shared" si="1"/>
        <v>0</v>
      </c>
      <c r="F4" s="13"/>
      <c r="G4" s="14">
        <f t="shared" si="0"/>
        <v>0</v>
      </c>
      <c r="I4" s="32">
        <v>60000</v>
      </c>
      <c r="J4" s="36"/>
      <c r="K4" s="36">
        <v>600</v>
      </c>
      <c r="L4" s="36"/>
      <c r="M4" s="36">
        <v>59400</v>
      </c>
      <c r="N4" s="36"/>
      <c r="O4" s="36"/>
      <c r="P4" s="37"/>
      <c r="Q4" s="36"/>
      <c r="R4" s="33">
        <f t="shared" si="2"/>
        <v>60000</v>
      </c>
    </row>
    <row r="5" spans="1:32" x14ac:dyDescent="0.3">
      <c r="A5" s="15" t="s">
        <v>55</v>
      </c>
      <c r="B5" s="11" t="s">
        <v>22</v>
      </c>
      <c r="C5" s="11">
        <v>9</v>
      </c>
      <c r="D5" s="12">
        <v>1560</v>
      </c>
      <c r="E5" s="12">
        <f t="shared" si="1"/>
        <v>14040</v>
      </c>
      <c r="F5" s="13"/>
      <c r="G5" s="16">
        <f t="shared" si="0"/>
        <v>14040</v>
      </c>
      <c r="I5" s="32">
        <v>60000</v>
      </c>
      <c r="J5" s="36"/>
      <c r="K5" s="36">
        <v>600</v>
      </c>
      <c r="L5" s="36"/>
      <c r="M5" s="36">
        <v>59400</v>
      </c>
      <c r="N5" s="36"/>
      <c r="O5" s="36"/>
      <c r="P5" s="37"/>
      <c r="Q5" s="36"/>
      <c r="R5" s="33">
        <f t="shared" si="2"/>
        <v>60000</v>
      </c>
    </row>
    <row r="6" spans="1:32" x14ac:dyDescent="0.3">
      <c r="A6" s="10" t="s">
        <v>56</v>
      </c>
      <c r="B6" s="11" t="s">
        <v>22</v>
      </c>
      <c r="C6" s="11">
        <v>9</v>
      </c>
      <c r="D6" s="12">
        <v>0</v>
      </c>
      <c r="E6" s="12">
        <f t="shared" si="1"/>
        <v>0</v>
      </c>
      <c r="F6" s="17"/>
      <c r="G6" s="14">
        <f t="shared" si="0"/>
        <v>0</v>
      </c>
      <c r="I6" s="32">
        <v>60000</v>
      </c>
      <c r="J6" s="36"/>
      <c r="K6" s="36">
        <v>600</v>
      </c>
      <c r="L6" s="36"/>
      <c r="M6" s="36">
        <v>59400</v>
      </c>
      <c r="N6" s="36"/>
      <c r="O6" s="36"/>
      <c r="P6" s="37"/>
      <c r="Q6" s="36"/>
      <c r="R6" s="33">
        <f t="shared" si="2"/>
        <v>60000</v>
      </c>
    </row>
    <row r="7" spans="1:32" x14ac:dyDescent="0.3">
      <c r="A7" s="18" t="s">
        <v>58</v>
      </c>
      <c r="B7" s="19" t="s">
        <v>22</v>
      </c>
      <c r="C7" s="19">
        <v>9</v>
      </c>
      <c r="D7" s="20">
        <v>60000</v>
      </c>
      <c r="E7" s="20">
        <f t="shared" si="1"/>
        <v>540000</v>
      </c>
      <c r="F7" s="17"/>
      <c r="G7" s="14">
        <f t="shared" si="0"/>
        <v>540000</v>
      </c>
      <c r="I7" s="32">
        <v>60000</v>
      </c>
      <c r="J7" s="36"/>
      <c r="K7" s="36">
        <v>600</v>
      </c>
      <c r="L7" s="36"/>
      <c r="M7" s="36">
        <v>59400</v>
      </c>
      <c r="N7" s="36"/>
      <c r="O7" s="36"/>
      <c r="P7" s="37"/>
      <c r="Q7" s="36"/>
      <c r="R7" s="33">
        <f t="shared" si="2"/>
        <v>60000</v>
      </c>
    </row>
    <row r="8" spans="1:32" x14ac:dyDescent="0.3">
      <c r="A8" s="10" t="s">
        <v>53</v>
      </c>
      <c r="B8" s="11" t="s">
        <v>22</v>
      </c>
      <c r="C8" s="11">
        <v>9</v>
      </c>
      <c r="D8" s="12">
        <v>2975</v>
      </c>
      <c r="E8" s="12">
        <f t="shared" si="1"/>
        <v>26775</v>
      </c>
      <c r="F8" s="13"/>
      <c r="G8" s="14">
        <f t="shared" si="0"/>
        <v>26775</v>
      </c>
      <c r="I8" s="32">
        <v>60000</v>
      </c>
      <c r="J8" s="36"/>
      <c r="K8" s="36">
        <v>600</v>
      </c>
      <c r="L8" s="36"/>
      <c r="M8" s="36">
        <v>59400</v>
      </c>
      <c r="N8" s="36"/>
      <c r="O8" s="36"/>
      <c r="P8" s="37"/>
      <c r="Q8" s="36"/>
      <c r="R8" s="33">
        <f t="shared" si="2"/>
        <v>60000</v>
      </c>
    </row>
    <row r="9" spans="1:32" x14ac:dyDescent="0.3">
      <c r="A9" s="10" t="s">
        <v>54</v>
      </c>
      <c r="B9" s="11" t="s">
        <v>22</v>
      </c>
      <c r="C9" s="11">
        <v>9</v>
      </c>
      <c r="D9" s="12">
        <v>0</v>
      </c>
      <c r="E9" s="12">
        <f t="shared" si="1"/>
        <v>0</v>
      </c>
      <c r="F9" s="13"/>
      <c r="G9" s="14">
        <f t="shared" si="0"/>
        <v>0</v>
      </c>
      <c r="I9" s="32">
        <v>60000</v>
      </c>
      <c r="J9" s="36"/>
      <c r="K9" s="36">
        <v>600</v>
      </c>
      <c r="L9" s="36"/>
      <c r="M9" s="36">
        <v>59400</v>
      </c>
      <c r="N9" s="36"/>
      <c r="O9" s="36"/>
      <c r="P9" s="37"/>
      <c r="Q9" s="36"/>
      <c r="R9" s="33">
        <f t="shared" si="2"/>
        <v>60000</v>
      </c>
    </row>
    <row r="10" spans="1:32" x14ac:dyDescent="0.3">
      <c r="A10" s="15" t="s">
        <v>55</v>
      </c>
      <c r="B10" s="11" t="s">
        <v>22</v>
      </c>
      <c r="C10" s="11">
        <v>9</v>
      </c>
      <c r="D10" s="12">
        <v>1800</v>
      </c>
      <c r="E10" s="12">
        <f t="shared" si="1"/>
        <v>16200</v>
      </c>
      <c r="F10" s="13"/>
      <c r="G10" s="14">
        <f t="shared" si="0"/>
        <v>16200</v>
      </c>
      <c r="I10" s="32">
        <v>60000</v>
      </c>
      <c r="J10" s="36"/>
      <c r="K10" s="36">
        <v>600</v>
      </c>
      <c r="L10" s="36"/>
      <c r="M10" s="36">
        <v>59400</v>
      </c>
      <c r="N10" s="36"/>
      <c r="O10" s="36"/>
      <c r="P10" s="37"/>
      <c r="Q10" s="36"/>
      <c r="R10" s="33">
        <f t="shared" si="2"/>
        <v>60000</v>
      </c>
    </row>
    <row r="11" spans="1:32" x14ac:dyDescent="0.3">
      <c r="A11" s="10" t="s">
        <v>56</v>
      </c>
      <c r="B11" s="11" t="s">
        <v>22</v>
      </c>
      <c r="C11" s="11">
        <v>9</v>
      </c>
      <c r="D11" s="12">
        <v>1275</v>
      </c>
      <c r="E11" s="12">
        <f t="shared" si="1"/>
        <v>11475</v>
      </c>
      <c r="F11" s="13"/>
      <c r="G11" s="14">
        <f t="shared" si="0"/>
        <v>11475</v>
      </c>
      <c r="I11" s="9" t="s">
        <v>65</v>
      </c>
      <c r="J11" s="21">
        <f>SUM(J2:J10)</f>
        <v>0</v>
      </c>
      <c r="K11" s="21">
        <f t="shared" ref="K11:R11" si="3">SUM(K2:K10)</f>
        <v>5400</v>
      </c>
      <c r="L11" s="21">
        <f t="shared" si="3"/>
        <v>0</v>
      </c>
      <c r="M11" s="21">
        <f t="shared" si="3"/>
        <v>534600</v>
      </c>
      <c r="N11" s="21">
        <f t="shared" si="3"/>
        <v>0</v>
      </c>
      <c r="O11" s="21">
        <f t="shared" si="3"/>
        <v>0</v>
      </c>
      <c r="P11" s="21">
        <f t="shared" si="3"/>
        <v>0</v>
      </c>
      <c r="Q11" s="21">
        <f t="shared" si="3"/>
        <v>0</v>
      </c>
      <c r="R11" s="21">
        <f t="shared" si="3"/>
        <v>540000</v>
      </c>
    </row>
    <row r="12" spans="1:32" x14ac:dyDescent="0.3">
      <c r="I12" s="32">
        <v>60000</v>
      </c>
      <c r="J12" s="33">
        <f t="shared" ref="J12" si="4">I12*10%</f>
        <v>6000</v>
      </c>
      <c r="K12" s="33">
        <v>528</v>
      </c>
      <c r="L12" s="33">
        <f t="shared" ref="L12" si="5">I12*2%</f>
        <v>1200</v>
      </c>
      <c r="M12" s="33">
        <f t="shared" ref="M12" si="6">I12-J12-K12-L12</f>
        <v>52272</v>
      </c>
      <c r="N12" s="33">
        <v>2975</v>
      </c>
      <c r="O12" s="33">
        <v>1275</v>
      </c>
      <c r="P12" s="33"/>
      <c r="Q12" s="33">
        <f t="shared" ref="Q12" si="7">I12*3%</f>
        <v>1800</v>
      </c>
      <c r="R12" s="33">
        <f t="shared" ref="R12" si="8">J12+K12+L12+M12</f>
        <v>60000</v>
      </c>
      <c r="V12" s="43" t="s">
        <v>93</v>
      </c>
      <c r="W12" s="43"/>
      <c r="X12" s="25" t="s">
        <v>61</v>
      </c>
      <c r="Y12" s="25" t="s">
        <v>62</v>
      </c>
      <c r="Z12" s="25" t="s">
        <v>77</v>
      </c>
      <c r="AA12" s="25" t="s">
        <v>64</v>
      </c>
      <c r="AB12" s="25" t="s">
        <v>53</v>
      </c>
      <c r="AC12" s="25" t="s">
        <v>56</v>
      </c>
      <c r="AD12" s="25" t="s">
        <v>54</v>
      </c>
      <c r="AE12" s="25" t="s">
        <v>55</v>
      </c>
      <c r="AF12" s="25" t="s">
        <v>78</v>
      </c>
    </row>
    <row r="13" spans="1:32" x14ac:dyDescent="0.3">
      <c r="I13" s="32">
        <v>60000</v>
      </c>
      <c r="J13" s="33">
        <f t="shared" ref="J13:J22" si="9">I13*10%</f>
        <v>6000</v>
      </c>
      <c r="K13" s="33">
        <v>528</v>
      </c>
      <c r="L13" s="33">
        <f t="shared" ref="L13:L22" si="10">I13*2%</f>
        <v>1200</v>
      </c>
      <c r="M13" s="33">
        <f t="shared" ref="M13:M22" si="11">I13-J13-K13-L13</f>
        <v>52272</v>
      </c>
      <c r="N13" s="33">
        <v>2975</v>
      </c>
      <c r="O13" s="33">
        <v>1275</v>
      </c>
      <c r="P13" s="33"/>
      <c r="Q13" s="33">
        <f t="shared" ref="Q13:Q22" si="12">I13*3%</f>
        <v>1800</v>
      </c>
      <c r="R13" s="33">
        <f t="shared" ref="R13:R23" si="13">J13+K13+L13+M13</f>
        <v>60000</v>
      </c>
      <c r="V13" s="29" t="s">
        <v>79</v>
      </c>
      <c r="W13" s="29">
        <v>60000</v>
      </c>
      <c r="X13" s="29">
        <v>6000</v>
      </c>
      <c r="Y13" s="29">
        <v>528</v>
      </c>
      <c r="Z13" s="29">
        <v>1200</v>
      </c>
      <c r="AA13" s="29">
        <f>W13-Z13-Y13-X13</f>
        <v>52272</v>
      </c>
      <c r="AB13" s="29">
        <v>2975</v>
      </c>
      <c r="AC13" s="29">
        <v>1275</v>
      </c>
      <c r="AD13" s="29">
        <v>0</v>
      </c>
      <c r="AE13" s="29">
        <v>1800</v>
      </c>
      <c r="AF13" s="29">
        <f>AE13+AD13+AC13+AB13+W13</f>
        <v>66050</v>
      </c>
    </row>
    <row r="14" spans="1:32" x14ac:dyDescent="0.3">
      <c r="I14" s="32">
        <v>60000</v>
      </c>
      <c r="J14" s="33">
        <f t="shared" si="9"/>
        <v>6000</v>
      </c>
      <c r="K14" s="33">
        <v>528</v>
      </c>
      <c r="L14" s="33">
        <f t="shared" si="10"/>
        <v>1200</v>
      </c>
      <c r="M14" s="33">
        <f t="shared" si="11"/>
        <v>52272</v>
      </c>
      <c r="N14" s="33">
        <v>2975</v>
      </c>
      <c r="O14" s="33">
        <v>1275</v>
      </c>
      <c r="P14" s="33"/>
      <c r="Q14" s="33">
        <f t="shared" si="12"/>
        <v>1800</v>
      </c>
      <c r="R14" s="33">
        <f t="shared" si="13"/>
        <v>60000</v>
      </c>
      <c r="V14" s="29" t="s">
        <v>81</v>
      </c>
      <c r="W14" s="29">
        <v>60000</v>
      </c>
      <c r="X14" s="29">
        <v>6000</v>
      </c>
      <c r="Y14" s="29">
        <v>528</v>
      </c>
      <c r="Z14" s="29">
        <v>1200</v>
      </c>
      <c r="AA14" s="29">
        <f t="shared" ref="AA14:AA21" si="14">W14-Z14-Y14-X14</f>
        <v>52272</v>
      </c>
      <c r="AB14" s="29">
        <v>2975</v>
      </c>
      <c r="AC14" s="29">
        <v>1275</v>
      </c>
      <c r="AD14" s="29">
        <v>0</v>
      </c>
      <c r="AE14" s="29">
        <v>1800</v>
      </c>
      <c r="AF14" s="29">
        <f t="shared" ref="AF14:AF21" si="15">AE14+AD14+AC14+AB14+W14</f>
        <v>66050</v>
      </c>
    </row>
    <row r="15" spans="1:32" x14ac:dyDescent="0.3">
      <c r="I15" s="32">
        <v>60000</v>
      </c>
      <c r="J15" s="33">
        <f t="shared" si="9"/>
        <v>6000</v>
      </c>
      <c r="K15" s="33">
        <v>528</v>
      </c>
      <c r="L15" s="33">
        <f t="shared" si="10"/>
        <v>1200</v>
      </c>
      <c r="M15" s="33">
        <f t="shared" si="11"/>
        <v>52272</v>
      </c>
      <c r="N15" s="33">
        <v>2975</v>
      </c>
      <c r="O15" s="33">
        <v>1275</v>
      </c>
      <c r="P15" s="33"/>
      <c r="Q15" s="33">
        <f t="shared" si="12"/>
        <v>1800</v>
      </c>
      <c r="R15" s="33">
        <f t="shared" si="13"/>
        <v>60000</v>
      </c>
      <c r="V15" s="29" t="s">
        <v>83</v>
      </c>
      <c r="W15" s="29">
        <v>60000</v>
      </c>
      <c r="X15" s="29">
        <v>6000</v>
      </c>
      <c r="Y15" s="29">
        <v>528</v>
      </c>
      <c r="Z15" s="29">
        <v>1200</v>
      </c>
      <c r="AA15" s="29">
        <f t="shared" si="14"/>
        <v>52272</v>
      </c>
      <c r="AB15" s="29">
        <v>2975</v>
      </c>
      <c r="AC15" s="29">
        <v>1275</v>
      </c>
      <c r="AD15" s="29">
        <v>0</v>
      </c>
      <c r="AE15" s="29">
        <v>1800</v>
      </c>
      <c r="AF15" s="29">
        <f t="shared" si="15"/>
        <v>66050</v>
      </c>
    </row>
    <row r="16" spans="1:32" x14ac:dyDescent="0.3">
      <c r="I16" s="32">
        <v>60000</v>
      </c>
      <c r="J16" s="33">
        <f t="shared" si="9"/>
        <v>6000</v>
      </c>
      <c r="K16" s="33">
        <v>528</v>
      </c>
      <c r="L16" s="33">
        <f t="shared" si="10"/>
        <v>1200</v>
      </c>
      <c r="M16" s="33">
        <f t="shared" si="11"/>
        <v>52272</v>
      </c>
      <c r="N16" s="33">
        <v>2975</v>
      </c>
      <c r="O16" s="33">
        <v>1275</v>
      </c>
      <c r="P16" s="33"/>
      <c r="Q16" s="33">
        <f t="shared" si="12"/>
        <v>1800</v>
      </c>
      <c r="R16" s="33">
        <f t="shared" si="13"/>
        <v>60000</v>
      </c>
      <c r="V16" s="29" t="s">
        <v>84</v>
      </c>
      <c r="W16" s="29">
        <v>60000</v>
      </c>
      <c r="X16" s="29">
        <v>6000</v>
      </c>
      <c r="Y16" s="29">
        <v>528</v>
      </c>
      <c r="Z16" s="29">
        <v>1200</v>
      </c>
      <c r="AA16" s="29">
        <f t="shared" si="14"/>
        <v>52272</v>
      </c>
      <c r="AB16" s="29">
        <v>2975</v>
      </c>
      <c r="AC16" s="29">
        <v>1275</v>
      </c>
      <c r="AD16" s="29">
        <v>0</v>
      </c>
      <c r="AE16" s="29">
        <v>1800</v>
      </c>
      <c r="AF16" s="29">
        <f t="shared" si="15"/>
        <v>66050</v>
      </c>
    </row>
    <row r="17" spans="9:32" x14ac:dyDescent="0.3">
      <c r="I17" s="32">
        <v>60000</v>
      </c>
      <c r="J17" s="33">
        <f t="shared" si="9"/>
        <v>6000</v>
      </c>
      <c r="K17" s="33">
        <v>528</v>
      </c>
      <c r="L17" s="33">
        <f t="shared" si="10"/>
        <v>1200</v>
      </c>
      <c r="M17" s="33">
        <f t="shared" si="11"/>
        <v>52272</v>
      </c>
      <c r="N17" s="33">
        <v>2975</v>
      </c>
      <c r="O17" s="33">
        <v>1275</v>
      </c>
      <c r="P17" s="33"/>
      <c r="Q17" s="33">
        <f t="shared" si="12"/>
        <v>1800</v>
      </c>
      <c r="R17" s="33">
        <f t="shared" si="13"/>
        <v>60000</v>
      </c>
      <c r="V17" s="29" t="s">
        <v>86</v>
      </c>
      <c r="W17" s="29">
        <v>60000</v>
      </c>
      <c r="X17" s="29">
        <v>6000</v>
      </c>
      <c r="Y17" s="29">
        <v>528</v>
      </c>
      <c r="Z17" s="29">
        <v>1200</v>
      </c>
      <c r="AA17" s="29">
        <f t="shared" si="14"/>
        <v>52272</v>
      </c>
      <c r="AB17" s="29">
        <v>2975</v>
      </c>
      <c r="AC17" s="29">
        <v>1275</v>
      </c>
      <c r="AD17" s="29">
        <v>0</v>
      </c>
      <c r="AE17" s="29">
        <v>1800</v>
      </c>
      <c r="AF17" s="29">
        <f t="shared" si="15"/>
        <v>66050</v>
      </c>
    </row>
    <row r="18" spans="9:32" x14ac:dyDescent="0.3">
      <c r="I18" s="32">
        <v>60000</v>
      </c>
      <c r="J18" s="33">
        <f t="shared" si="9"/>
        <v>6000</v>
      </c>
      <c r="K18" s="33">
        <v>528</v>
      </c>
      <c r="L18" s="33">
        <f t="shared" si="10"/>
        <v>1200</v>
      </c>
      <c r="M18" s="33">
        <f t="shared" si="11"/>
        <v>52272</v>
      </c>
      <c r="N18" s="33">
        <v>2975</v>
      </c>
      <c r="O18" s="33">
        <v>1275</v>
      </c>
      <c r="P18" s="33"/>
      <c r="Q18" s="33">
        <f t="shared" si="12"/>
        <v>1800</v>
      </c>
      <c r="R18" s="33">
        <f t="shared" si="13"/>
        <v>60000</v>
      </c>
      <c r="V18" s="29" t="s">
        <v>87</v>
      </c>
      <c r="W18" s="29">
        <v>60000</v>
      </c>
      <c r="X18" s="29">
        <v>6000</v>
      </c>
      <c r="Y18" s="29">
        <v>528</v>
      </c>
      <c r="Z18" s="29">
        <v>1200</v>
      </c>
      <c r="AA18" s="29">
        <f t="shared" si="14"/>
        <v>52272</v>
      </c>
      <c r="AB18" s="29">
        <v>2975</v>
      </c>
      <c r="AC18" s="29">
        <v>1275</v>
      </c>
      <c r="AD18" s="29">
        <v>0</v>
      </c>
      <c r="AE18" s="29">
        <v>1800</v>
      </c>
      <c r="AF18" s="29">
        <f t="shared" si="15"/>
        <v>66050</v>
      </c>
    </row>
    <row r="19" spans="9:32" x14ac:dyDescent="0.3">
      <c r="I19" s="32">
        <v>60000</v>
      </c>
      <c r="J19" s="33">
        <f t="shared" si="9"/>
        <v>6000</v>
      </c>
      <c r="K19" s="33">
        <v>528</v>
      </c>
      <c r="L19" s="33">
        <f t="shared" si="10"/>
        <v>1200</v>
      </c>
      <c r="M19" s="33">
        <f t="shared" si="11"/>
        <v>52272</v>
      </c>
      <c r="N19" s="33">
        <v>2975</v>
      </c>
      <c r="O19" s="33">
        <v>1275</v>
      </c>
      <c r="P19" s="33"/>
      <c r="Q19" s="33">
        <f t="shared" si="12"/>
        <v>1800</v>
      </c>
      <c r="R19" s="33">
        <f t="shared" si="13"/>
        <v>60000</v>
      </c>
      <c r="V19" s="29" t="s">
        <v>88</v>
      </c>
      <c r="W19" s="29">
        <v>60000</v>
      </c>
      <c r="X19" s="29">
        <v>6000</v>
      </c>
      <c r="Y19" s="29">
        <v>528</v>
      </c>
      <c r="Z19" s="29">
        <v>1200</v>
      </c>
      <c r="AA19" s="29">
        <f t="shared" si="14"/>
        <v>52272</v>
      </c>
      <c r="AB19" s="29">
        <v>2975</v>
      </c>
      <c r="AC19" s="29">
        <v>1275</v>
      </c>
      <c r="AD19" s="29">
        <v>0</v>
      </c>
      <c r="AE19" s="29">
        <v>1800</v>
      </c>
      <c r="AF19" s="29">
        <f t="shared" si="15"/>
        <v>66050</v>
      </c>
    </row>
    <row r="20" spans="9:32" x14ac:dyDescent="0.3">
      <c r="I20" s="32">
        <v>60000</v>
      </c>
      <c r="J20" s="33">
        <f t="shared" si="9"/>
        <v>6000</v>
      </c>
      <c r="K20" s="33">
        <v>528</v>
      </c>
      <c r="L20" s="33">
        <f t="shared" si="10"/>
        <v>1200</v>
      </c>
      <c r="M20" s="33">
        <f t="shared" si="11"/>
        <v>52272</v>
      </c>
      <c r="N20" s="33">
        <v>2975</v>
      </c>
      <c r="O20" s="33">
        <v>1275</v>
      </c>
      <c r="P20" s="33"/>
      <c r="Q20" s="33">
        <f t="shared" si="12"/>
        <v>1800</v>
      </c>
      <c r="R20" s="33">
        <f t="shared" si="13"/>
        <v>60000</v>
      </c>
      <c r="V20" s="29" t="s">
        <v>89</v>
      </c>
      <c r="W20" s="29">
        <v>60000</v>
      </c>
      <c r="X20" s="29">
        <v>6000</v>
      </c>
      <c r="Y20" s="29">
        <v>528</v>
      </c>
      <c r="Z20" s="29">
        <v>1200</v>
      </c>
      <c r="AA20" s="29">
        <f t="shared" si="14"/>
        <v>52272</v>
      </c>
      <c r="AB20" s="29">
        <v>2975</v>
      </c>
      <c r="AC20" s="29">
        <v>1275</v>
      </c>
      <c r="AD20" s="29">
        <v>0</v>
      </c>
      <c r="AE20" s="29">
        <v>1800</v>
      </c>
      <c r="AF20" s="29">
        <f t="shared" si="15"/>
        <v>66050</v>
      </c>
    </row>
    <row r="21" spans="9:32" x14ac:dyDescent="0.3">
      <c r="I21" s="9" t="s">
        <v>65</v>
      </c>
      <c r="J21" s="22">
        <f>SUM(J12:J20)</f>
        <v>54000</v>
      </c>
      <c r="K21" s="22">
        <f t="shared" ref="K21:R21" si="16">SUM(K12:K20)</f>
        <v>4752</v>
      </c>
      <c r="L21" s="22">
        <f t="shared" si="16"/>
        <v>10800</v>
      </c>
      <c r="M21" s="22">
        <f t="shared" si="16"/>
        <v>470448</v>
      </c>
      <c r="N21" s="22">
        <f t="shared" si="16"/>
        <v>26775</v>
      </c>
      <c r="O21" s="22">
        <f t="shared" si="16"/>
        <v>11475</v>
      </c>
      <c r="P21" s="22">
        <f t="shared" si="16"/>
        <v>0</v>
      </c>
      <c r="Q21" s="22">
        <f t="shared" si="16"/>
        <v>16200</v>
      </c>
      <c r="R21" s="22">
        <f t="shared" si="16"/>
        <v>540000</v>
      </c>
      <c r="V21" s="29" t="s">
        <v>90</v>
      </c>
      <c r="W21" s="29">
        <v>60000</v>
      </c>
      <c r="X21" s="29">
        <v>6000</v>
      </c>
      <c r="Y21" s="29">
        <v>528</v>
      </c>
      <c r="Z21" s="29">
        <v>1200</v>
      </c>
      <c r="AA21" s="29">
        <f t="shared" si="14"/>
        <v>52272</v>
      </c>
      <c r="AB21" s="29">
        <v>2975</v>
      </c>
      <c r="AC21" s="29">
        <v>1275</v>
      </c>
      <c r="AD21" s="29">
        <v>0</v>
      </c>
      <c r="AE21" s="29">
        <v>1800</v>
      </c>
      <c r="AF21" s="29">
        <f t="shared" si="15"/>
        <v>66050</v>
      </c>
    </row>
    <row r="22" spans="9:32" x14ac:dyDescent="0.3">
      <c r="I22" s="32">
        <v>52000</v>
      </c>
      <c r="J22" s="33">
        <f t="shared" si="9"/>
        <v>5200</v>
      </c>
      <c r="K22" s="33">
        <v>458</v>
      </c>
      <c r="L22" s="33">
        <f t="shared" si="10"/>
        <v>1040</v>
      </c>
      <c r="M22" s="33">
        <f t="shared" si="11"/>
        <v>45302</v>
      </c>
      <c r="N22" s="33">
        <v>2975</v>
      </c>
      <c r="O22" s="33"/>
      <c r="P22" s="33"/>
      <c r="Q22" s="33">
        <f t="shared" si="12"/>
        <v>1560</v>
      </c>
      <c r="R22" s="33">
        <f t="shared" si="13"/>
        <v>52000</v>
      </c>
      <c r="V22" s="25" t="s">
        <v>91</v>
      </c>
      <c r="W22" s="25">
        <f>W13+W14+W15+W16+W17+W18+W19+W20+W21</f>
        <v>540000</v>
      </c>
      <c r="X22" s="25">
        <f t="shared" ref="X22:AF22" si="17">X13+X14+X15+X16+X17+X18+X19+X20+X21</f>
        <v>54000</v>
      </c>
      <c r="Y22" s="25">
        <f t="shared" si="17"/>
        <v>4752</v>
      </c>
      <c r="Z22" s="25">
        <f t="shared" si="17"/>
        <v>10800</v>
      </c>
      <c r="AA22" s="25">
        <f t="shared" si="17"/>
        <v>470448</v>
      </c>
      <c r="AB22" s="25">
        <f t="shared" si="17"/>
        <v>26775</v>
      </c>
      <c r="AC22" s="25">
        <f t="shared" si="17"/>
        <v>11475</v>
      </c>
      <c r="AD22" s="25">
        <f t="shared" si="17"/>
        <v>0</v>
      </c>
      <c r="AE22" s="25">
        <f t="shared" si="17"/>
        <v>16200</v>
      </c>
      <c r="AF22" s="25">
        <f t="shared" si="17"/>
        <v>594450</v>
      </c>
    </row>
    <row r="23" spans="9:32" x14ac:dyDescent="0.3">
      <c r="I23" s="32">
        <v>52000</v>
      </c>
      <c r="J23" s="33">
        <f t="shared" ref="J23:J30" si="18">I23*10%</f>
        <v>5200</v>
      </c>
      <c r="K23" s="33">
        <v>458</v>
      </c>
      <c r="L23" s="33">
        <f t="shared" ref="L23:L30" si="19">I23*2%</f>
        <v>1040</v>
      </c>
      <c r="M23" s="33">
        <f t="shared" ref="M23:M30" si="20">I23-J23-K23-L23</f>
        <v>45302</v>
      </c>
      <c r="N23" s="33">
        <v>2975</v>
      </c>
      <c r="O23" s="33"/>
      <c r="P23" s="33"/>
      <c r="Q23" s="33">
        <f t="shared" ref="Q23:Q30" si="21">I23*3%</f>
        <v>1560</v>
      </c>
      <c r="R23" s="33">
        <f t="shared" si="13"/>
        <v>52000</v>
      </c>
    </row>
    <row r="24" spans="9:32" x14ac:dyDescent="0.3">
      <c r="I24" s="32">
        <v>52000</v>
      </c>
      <c r="J24" s="33">
        <f t="shared" si="18"/>
        <v>5200</v>
      </c>
      <c r="K24" s="33">
        <v>458</v>
      </c>
      <c r="L24" s="33">
        <f t="shared" si="19"/>
        <v>1040</v>
      </c>
      <c r="M24" s="33">
        <f t="shared" si="20"/>
        <v>45302</v>
      </c>
      <c r="N24" s="33">
        <v>2975</v>
      </c>
      <c r="O24" s="33"/>
      <c r="P24" s="33"/>
      <c r="Q24" s="33">
        <f t="shared" si="21"/>
        <v>1560</v>
      </c>
      <c r="R24" s="33">
        <f>J24+K24+L24+M24</f>
        <v>52000</v>
      </c>
    </row>
    <row r="25" spans="9:32" x14ac:dyDescent="0.3">
      <c r="I25" s="32">
        <v>52000</v>
      </c>
      <c r="J25" s="33">
        <f t="shared" si="18"/>
        <v>5200</v>
      </c>
      <c r="K25" s="33">
        <v>458</v>
      </c>
      <c r="L25" s="33">
        <f t="shared" si="19"/>
        <v>1040</v>
      </c>
      <c r="M25" s="33">
        <f t="shared" si="20"/>
        <v>45302</v>
      </c>
      <c r="N25" s="33">
        <v>2975</v>
      </c>
      <c r="O25" s="33"/>
      <c r="P25" s="33"/>
      <c r="Q25" s="33">
        <f t="shared" si="21"/>
        <v>1560</v>
      </c>
      <c r="R25" s="33">
        <f t="shared" ref="R25:R29" si="22">J25+K25+L25+M25</f>
        <v>52000</v>
      </c>
    </row>
    <row r="26" spans="9:32" x14ac:dyDescent="0.3">
      <c r="I26" s="32">
        <v>52000</v>
      </c>
      <c r="J26" s="33">
        <f t="shared" si="18"/>
        <v>5200</v>
      </c>
      <c r="K26" s="33">
        <v>458</v>
      </c>
      <c r="L26" s="33">
        <f t="shared" si="19"/>
        <v>1040</v>
      </c>
      <c r="M26" s="33">
        <f t="shared" si="20"/>
        <v>45302</v>
      </c>
      <c r="N26" s="33">
        <v>2975</v>
      </c>
      <c r="O26" s="33"/>
      <c r="P26" s="33"/>
      <c r="Q26" s="33">
        <f t="shared" si="21"/>
        <v>1560</v>
      </c>
      <c r="R26" s="33">
        <f t="shared" si="22"/>
        <v>52000</v>
      </c>
    </row>
    <row r="27" spans="9:32" x14ac:dyDescent="0.3">
      <c r="I27" s="32">
        <v>52000</v>
      </c>
      <c r="J27" s="33">
        <f t="shared" si="18"/>
        <v>5200</v>
      </c>
      <c r="K27" s="33">
        <v>458</v>
      </c>
      <c r="L27" s="33">
        <f t="shared" si="19"/>
        <v>1040</v>
      </c>
      <c r="M27" s="33">
        <f t="shared" si="20"/>
        <v>45302</v>
      </c>
      <c r="N27" s="33">
        <v>2975</v>
      </c>
      <c r="O27" s="33"/>
      <c r="P27" s="33"/>
      <c r="Q27" s="33">
        <f t="shared" si="21"/>
        <v>1560</v>
      </c>
      <c r="R27" s="33">
        <f t="shared" si="22"/>
        <v>52000</v>
      </c>
    </row>
    <row r="28" spans="9:32" x14ac:dyDescent="0.3">
      <c r="I28" s="32">
        <v>52000</v>
      </c>
      <c r="J28" s="33">
        <f t="shared" si="18"/>
        <v>5200</v>
      </c>
      <c r="K28" s="33">
        <v>458</v>
      </c>
      <c r="L28" s="33">
        <f t="shared" si="19"/>
        <v>1040</v>
      </c>
      <c r="M28" s="33">
        <f t="shared" si="20"/>
        <v>45302</v>
      </c>
      <c r="N28" s="33">
        <v>2975</v>
      </c>
      <c r="O28" s="33"/>
      <c r="P28" s="33"/>
      <c r="Q28" s="33">
        <f t="shared" si="21"/>
        <v>1560</v>
      </c>
      <c r="R28" s="33">
        <f t="shared" si="22"/>
        <v>52000</v>
      </c>
    </row>
    <row r="29" spans="9:32" x14ac:dyDescent="0.3">
      <c r="I29" s="32">
        <v>52000</v>
      </c>
      <c r="J29" s="33">
        <f t="shared" si="18"/>
        <v>5200</v>
      </c>
      <c r="K29" s="33">
        <v>458</v>
      </c>
      <c r="L29" s="33">
        <f t="shared" si="19"/>
        <v>1040</v>
      </c>
      <c r="M29" s="33">
        <f t="shared" si="20"/>
        <v>45302</v>
      </c>
      <c r="N29" s="33">
        <v>2975</v>
      </c>
      <c r="O29" s="33"/>
      <c r="P29" s="33"/>
      <c r="Q29" s="33">
        <f t="shared" si="21"/>
        <v>1560</v>
      </c>
      <c r="R29" s="33">
        <f t="shared" si="22"/>
        <v>52000</v>
      </c>
    </row>
    <row r="30" spans="9:32" x14ac:dyDescent="0.3">
      <c r="I30" s="32">
        <v>52000</v>
      </c>
      <c r="J30" s="33">
        <f t="shared" si="18"/>
        <v>5200</v>
      </c>
      <c r="K30" s="33">
        <v>458</v>
      </c>
      <c r="L30" s="33">
        <f t="shared" si="19"/>
        <v>1040</v>
      </c>
      <c r="M30" s="33">
        <f t="shared" si="20"/>
        <v>45302</v>
      </c>
      <c r="N30" s="33">
        <v>2975</v>
      </c>
      <c r="O30" s="33"/>
      <c r="P30" s="33"/>
      <c r="Q30" s="33">
        <f t="shared" si="21"/>
        <v>1560</v>
      </c>
      <c r="R30" s="33">
        <f>J30+K30+L30+M30</f>
        <v>52000</v>
      </c>
    </row>
    <row r="31" spans="9:32" x14ac:dyDescent="0.3">
      <c r="I31" s="9" t="s">
        <v>65</v>
      </c>
      <c r="J31" s="22">
        <f>SUM(J22:J30)</f>
        <v>46800</v>
      </c>
      <c r="K31" s="22">
        <f t="shared" ref="K31:Q31" si="23">SUM(K22:K30)</f>
        <v>4122</v>
      </c>
      <c r="L31" s="22">
        <f t="shared" si="23"/>
        <v>9360</v>
      </c>
      <c r="M31" s="22">
        <f t="shared" si="23"/>
        <v>407718</v>
      </c>
      <c r="N31" s="22">
        <f t="shared" si="23"/>
        <v>26775</v>
      </c>
      <c r="O31" s="22">
        <f t="shared" si="23"/>
        <v>0</v>
      </c>
      <c r="P31" s="22">
        <f t="shared" si="23"/>
        <v>0</v>
      </c>
      <c r="Q31" s="22">
        <f t="shared" si="23"/>
        <v>14040</v>
      </c>
      <c r="R31" s="22">
        <f>SUM(R22:R30)</f>
        <v>468000</v>
      </c>
    </row>
    <row r="34" spans="1:18" x14ac:dyDescent="0.3">
      <c r="J34" s="23">
        <f>J11+J21+J31</f>
        <v>100800</v>
      </c>
      <c r="K34" s="23">
        <f t="shared" ref="K34:R34" si="24">K11+K21+K31</f>
        <v>14274</v>
      </c>
      <c r="L34" s="23">
        <f t="shared" si="24"/>
        <v>20160</v>
      </c>
      <c r="M34" s="23">
        <f t="shared" si="24"/>
        <v>1412766</v>
      </c>
      <c r="N34" s="46">
        <f t="shared" si="24"/>
        <v>53550</v>
      </c>
      <c r="O34" s="46">
        <f t="shared" si="24"/>
        <v>11475</v>
      </c>
      <c r="P34" s="23">
        <f t="shared" si="24"/>
        <v>0</v>
      </c>
      <c r="Q34" s="46">
        <f t="shared" si="24"/>
        <v>30240</v>
      </c>
      <c r="R34" s="23">
        <f t="shared" si="24"/>
        <v>1548000</v>
      </c>
    </row>
    <row r="37" spans="1:18" ht="21" x14ac:dyDescent="0.35">
      <c r="A37" s="24"/>
      <c r="B37" s="24"/>
      <c r="C37" s="24"/>
      <c r="D37" s="24"/>
      <c r="E37" s="24"/>
      <c r="F37" s="24"/>
      <c r="G37" s="43" t="s">
        <v>76</v>
      </c>
      <c r="H37" s="43"/>
      <c r="I37" s="25" t="s">
        <v>61</v>
      </c>
      <c r="J37" s="25" t="s">
        <v>62</v>
      </c>
      <c r="K37" s="25" t="s">
        <v>77</v>
      </c>
      <c r="L37" s="25" t="s">
        <v>64</v>
      </c>
      <c r="M37" s="25" t="s">
        <v>53</v>
      </c>
      <c r="N37" s="25" t="s">
        <v>56</v>
      </c>
      <c r="O37" s="25" t="s">
        <v>54</v>
      </c>
      <c r="P37" s="25" t="s">
        <v>55</v>
      </c>
      <c r="Q37" s="25" t="s">
        <v>78</v>
      </c>
    </row>
    <row r="38" spans="1:18" ht="41.25" x14ac:dyDescent="0.35">
      <c r="A38" s="26" t="s">
        <v>26</v>
      </c>
      <c r="B38" s="27" t="s">
        <v>22</v>
      </c>
      <c r="C38" s="27">
        <v>9</v>
      </c>
      <c r="D38" s="28">
        <v>60000</v>
      </c>
      <c r="E38" s="28">
        <f>SUM(C38*D38)</f>
        <v>540000</v>
      </c>
      <c r="F38" s="24"/>
      <c r="G38" s="29" t="s">
        <v>79</v>
      </c>
      <c r="H38" s="29">
        <v>60000</v>
      </c>
      <c r="I38" s="29"/>
      <c r="J38" s="29">
        <v>600</v>
      </c>
      <c r="K38" s="29"/>
      <c r="L38" s="29">
        <v>59400</v>
      </c>
      <c r="M38" s="29"/>
      <c r="N38" s="29"/>
      <c r="O38" s="29"/>
      <c r="P38" s="29"/>
      <c r="Q38" s="29">
        <v>60000</v>
      </c>
    </row>
    <row r="39" spans="1:18" ht="41.25" x14ac:dyDescent="0.35">
      <c r="A39" s="26" t="s">
        <v>80</v>
      </c>
      <c r="B39" s="27" t="s">
        <v>22</v>
      </c>
      <c r="C39" s="27">
        <v>9</v>
      </c>
      <c r="D39" s="28">
        <v>52000</v>
      </c>
      <c r="E39" s="28">
        <f>SUM(C39*D39)</f>
        <v>468000</v>
      </c>
      <c r="F39" s="24"/>
      <c r="G39" s="29" t="s">
        <v>81</v>
      </c>
      <c r="H39" s="29">
        <v>60000</v>
      </c>
      <c r="I39" s="29"/>
      <c r="J39" s="29">
        <v>600</v>
      </c>
      <c r="K39" s="29"/>
      <c r="L39" s="29">
        <v>59400</v>
      </c>
      <c r="M39" s="29"/>
      <c r="N39" s="29"/>
      <c r="O39" s="29"/>
      <c r="P39" s="29"/>
      <c r="Q39" s="29">
        <v>60000</v>
      </c>
    </row>
    <row r="40" spans="1:18" ht="41.25" x14ac:dyDescent="0.35">
      <c r="A40" s="30" t="s">
        <v>82</v>
      </c>
      <c r="B40" s="8" t="s">
        <v>22</v>
      </c>
      <c r="C40" s="8">
        <v>9</v>
      </c>
      <c r="D40" s="9">
        <v>2975</v>
      </c>
      <c r="E40" s="9">
        <f t="shared" ref="E40:E48" si="25">SUM(C40*D40)</f>
        <v>26775</v>
      </c>
      <c r="F40" s="24"/>
      <c r="G40" s="29" t="s">
        <v>83</v>
      </c>
      <c r="H40" s="29">
        <v>60000</v>
      </c>
      <c r="I40" s="29"/>
      <c r="J40" s="29">
        <v>600</v>
      </c>
      <c r="K40" s="29"/>
      <c r="L40" s="29">
        <v>59400</v>
      </c>
      <c r="M40" s="29"/>
      <c r="N40" s="29"/>
      <c r="O40" s="29"/>
      <c r="P40" s="29"/>
      <c r="Q40" s="29">
        <v>60000</v>
      </c>
    </row>
    <row r="41" spans="1:18" ht="61.5" x14ac:dyDescent="0.35">
      <c r="A41" s="30" t="s">
        <v>94</v>
      </c>
      <c r="B41" s="8" t="s">
        <v>22</v>
      </c>
      <c r="C41" s="8">
        <v>9</v>
      </c>
      <c r="D41" s="9">
        <v>0</v>
      </c>
      <c r="E41" s="9">
        <f t="shared" si="25"/>
        <v>0</v>
      </c>
      <c r="F41" s="24"/>
      <c r="G41" s="29" t="s">
        <v>84</v>
      </c>
      <c r="H41" s="29">
        <v>60000</v>
      </c>
      <c r="I41" s="29"/>
      <c r="J41" s="29">
        <v>600</v>
      </c>
      <c r="K41" s="29"/>
      <c r="L41" s="29">
        <v>59400</v>
      </c>
      <c r="M41" s="29"/>
      <c r="N41" s="29"/>
      <c r="O41" s="29"/>
      <c r="P41" s="29"/>
      <c r="Q41" s="29">
        <v>60000</v>
      </c>
    </row>
    <row r="42" spans="1:18" ht="61.5" x14ac:dyDescent="0.35">
      <c r="A42" s="30" t="s">
        <v>85</v>
      </c>
      <c r="B42" s="8" t="s">
        <v>22</v>
      </c>
      <c r="C42" s="8">
        <v>9</v>
      </c>
      <c r="D42" s="9">
        <v>1470</v>
      </c>
      <c r="E42" s="9">
        <f t="shared" si="25"/>
        <v>13230</v>
      </c>
      <c r="F42" s="24"/>
      <c r="G42" s="29" t="s">
        <v>86</v>
      </c>
      <c r="H42" s="29">
        <v>60000</v>
      </c>
      <c r="I42" s="29"/>
      <c r="J42" s="29">
        <v>600</v>
      </c>
      <c r="K42" s="29"/>
      <c r="L42" s="29">
        <v>59400</v>
      </c>
      <c r="M42" s="29"/>
      <c r="N42" s="29"/>
      <c r="O42" s="29"/>
      <c r="P42" s="29"/>
      <c r="Q42" s="29">
        <v>60000</v>
      </c>
    </row>
    <row r="43" spans="1:18" ht="41.25" x14ac:dyDescent="0.35">
      <c r="A43" s="30" t="s">
        <v>27</v>
      </c>
      <c r="B43" s="8" t="s">
        <v>22</v>
      </c>
      <c r="C43" s="8">
        <v>9</v>
      </c>
      <c r="D43" s="9">
        <v>0</v>
      </c>
      <c r="E43" s="9">
        <f t="shared" si="25"/>
        <v>0</v>
      </c>
      <c r="F43" s="24"/>
      <c r="G43" s="29" t="s">
        <v>87</v>
      </c>
      <c r="H43" s="29">
        <v>60000</v>
      </c>
      <c r="I43" s="29"/>
      <c r="J43" s="29">
        <v>600</v>
      </c>
      <c r="K43" s="29"/>
      <c r="L43" s="29">
        <v>59400</v>
      </c>
      <c r="M43" s="29"/>
      <c r="N43" s="29"/>
      <c r="O43" s="29"/>
      <c r="P43" s="29"/>
      <c r="Q43" s="29">
        <v>60000</v>
      </c>
    </row>
    <row r="44" spans="1:18" ht="21" x14ac:dyDescent="0.35">
      <c r="A44" s="31" t="s">
        <v>28</v>
      </c>
      <c r="B44" s="21" t="s">
        <v>22</v>
      </c>
      <c r="C44" s="21">
        <v>9</v>
      </c>
      <c r="D44" s="22">
        <v>60000</v>
      </c>
      <c r="E44" s="22">
        <f>SUM(C44*D44)</f>
        <v>540000</v>
      </c>
      <c r="F44" s="24"/>
      <c r="G44" s="29" t="s">
        <v>88</v>
      </c>
      <c r="H44" s="29">
        <v>60000</v>
      </c>
      <c r="I44" s="29"/>
      <c r="J44" s="29">
        <v>600</v>
      </c>
      <c r="K44" s="29"/>
      <c r="L44" s="29">
        <v>59400</v>
      </c>
      <c r="M44" s="29"/>
      <c r="N44" s="29"/>
      <c r="O44" s="29"/>
      <c r="P44" s="29"/>
      <c r="Q44" s="29">
        <v>60000</v>
      </c>
    </row>
    <row r="45" spans="1:18" ht="41.25" x14ac:dyDescent="0.35">
      <c r="A45" s="30" t="s">
        <v>82</v>
      </c>
      <c r="B45" s="8" t="s">
        <v>22</v>
      </c>
      <c r="C45" s="8">
        <v>9</v>
      </c>
      <c r="D45" s="9">
        <v>2975</v>
      </c>
      <c r="E45" s="9">
        <f t="shared" si="25"/>
        <v>26775</v>
      </c>
      <c r="F45" s="24"/>
      <c r="G45" s="29" t="s">
        <v>89</v>
      </c>
      <c r="H45" s="29">
        <v>60000</v>
      </c>
      <c r="I45" s="29"/>
      <c r="J45" s="29">
        <v>600</v>
      </c>
      <c r="K45" s="29"/>
      <c r="L45" s="29">
        <v>59400</v>
      </c>
      <c r="M45" s="29"/>
      <c r="N45" s="29"/>
      <c r="O45" s="29"/>
      <c r="P45" s="29"/>
      <c r="Q45" s="29">
        <v>60000</v>
      </c>
    </row>
    <row r="46" spans="1:18" ht="61.5" x14ac:dyDescent="0.35">
      <c r="A46" s="30" t="s">
        <v>94</v>
      </c>
      <c r="B46" s="8" t="s">
        <v>22</v>
      </c>
      <c r="C46" s="8">
        <v>9</v>
      </c>
      <c r="D46" s="9">
        <v>0</v>
      </c>
      <c r="E46" s="9">
        <f t="shared" si="25"/>
        <v>0</v>
      </c>
      <c r="F46" s="24"/>
      <c r="G46" s="29" t="s">
        <v>90</v>
      </c>
      <c r="H46" s="29">
        <v>60000</v>
      </c>
      <c r="I46" s="29"/>
      <c r="J46" s="29">
        <v>600</v>
      </c>
      <c r="K46" s="29"/>
      <c r="L46" s="29">
        <v>59400</v>
      </c>
      <c r="M46" s="29"/>
      <c r="N46" s="29"/>
      <c r="O46" s="29"/>
      <c r="P46" s="29"/>
      <c r="Q46" s="29">
        <v>60000</v>
      </c>
    </row>
    <row r="47" spans="1:18" ht="61.5" x14ac:dyDescent="0.35">
      <c r="A47" s="30" t="s">
        <v>85</v>
      </c>
      <c r="B47" s="8" t="s">
        <v>22</v>
      </c>
      <c r="C47" s="8">
        <v>9</v>
      </c>
      <c r="D47" s="9">
        <v>1800</v>
      </c>
      <c r="E47" s="9">
        <f t="shared" si="25"/>
        <v>16200</v>
      </c>
      <c r="F47" s="24"/>
      <c r="G47" s="25" t="s">
        <v>91</v>
      </c>
      <c r="H47" s="25">
        <f>H38+H39+H40+H41+H42+H43+H44+H45+H46</f>
        <v>540000</v>
      </c>
      <c r="I47" s="25">
        <f t="shared" ref="I47:Q47" si="26">I38+I39+I40+I41+I42+I43+I44+I45+I46</f>
        <v>0</v>
      </c>
      <c r="J47" s="25">
        <f t="shared" si="26"/>
        <v>5400</v>
      </c>
      <c r="K47" s="25">
        <f t="shared" si="26"/>
        <v>0</v>
      </c>
      <c r="L47" s="25">
        <f t="shared" si="26"/>
        <v>534600</v>
      </c>
      <c r="M47" s="25">
        <f t="shared" si="26"/>
        <v>0</v>
      </c>
      <c r="N47" s="25">
        <f t="shared" si="26"/>
        <v>0</v>
      </c>
      <c r="O47" s="25">
        <f t="shared" si="26"/>
        <v>0</v>
      </c>
      <c r="P47" s="25">
        <f t="shared" si="26"/>
        <v>0</v>
      </c>
      <c r="Q47" s="25">
        <f t="shared" si="26"/>
        <v>540000</v>
      </c>
    </row>
    <row r="48" spans="1:18" ht="41.25" x14ac:dyDescent="0.35">
      <c r="A48" s="30" t="s">
        <v>27</v>
      </c>
      <c r="B48" s="8" t="s">
        <v>22</v>
      </c>
      <c r="C48" s="8">
        <v>9</v>
      </c>
      <c r="D48" s="9">
        <v>1275</v>
      </c>
      <c r="E48" s="9">
        <f t="shared" si="25"/>
        <v>11475</v>
      </c>
      <c r="F48" s="24"/>
      <c r="G48" s="24"/>
      <c r="H48" s="24"/>
      <c r="I48" s="44"/>
      <c r="J48" s="44"/>
      <c r="K48" s="44"/>
      <c r="L48" s="44"/>
      <c r="M48" s="44"/>
      <c r="N48" s="44"/>
      <c r="O48" s="44"/>
      <c r="P48" s="44"/>
      <c r="Q48" s="44"/>
    </row>
    <row r="49" spans="1:17" ht="21" x14ac:dyDescent="0.35">
      <c r="A49" s="24"/>
      <c r="B49" s="24"/>
      <c r="C49" s="24"/>
      <c r="D49" s="24"/>
      <c r="E49" s="24"/>
      <c r="F49" s="24"/>
      <c r="G49" s="45" t="s">
        <v>92</v>
      </c>
      <c r="H49" s="45"/>
      <c r="I49" s="34" t="s">
        <v>61</v>
      </c>
      <c r="J49" s="34" t="s">
        <v>62</v>
      </c>
      <c r="K49" s="34" t="s">
        <v>77</v>
      </c>
      <c r="L49" s="34" t="s">
        <v>64</v>
      </c>
      <c r="M49" s="34" t="s">
        <v>53</v>
      </c>
      <c r="N49" s="34" t="s">
        <v>56</v>
      </c>
      <c r="O49" s="34" t="s">
        <v>54</v>
      </c>
      <c r="P49" s="34" t="s">
        <v>55</v>
      </c>
      <c r="Q49" s="34" t="s">
        <v>78</v>
      </c>
    </row>
    <row r="50" spans="1:17" ht="21" x14ac:dyDescent="0.35">
      <c r="A50" s="24"/>
      <c r="B50" s="24"/>
      <c r="C50" s="24"/>
      <c r="D50" s="24"/>
      <c r="E50" s="24"/>
      <c r="F50" s="24"/>
      <c r="G50" s="35" t="s">
        <v>79</v>
      </c>
      <c r="H50" s="35">
        <v>52000</v>
      </c>
      <c r="I50" s="35">
        <v>5200</v>
      </c>
      <c r="J50" s="35">
        <v>458</v>
      </c>
      <c r="K50" s="35">
        <v>1040</v>
      </c>
      <c r="L50" s="35">
        <f>H50-K50-J50-I50</f>
        <v>45302</v>
      </c>
      <c r="M50" s="35">
        <v>2975</v>
      </c>
      <c r="N50" s="35">
        <v>0</v>
      </c>
      <c r="O50" s="35">
        <v>0</v>
      </c>
      <c r="P50" s="35">
        <v>1560</v>
      </c>
      <c r="Q50" s="35">
        <f>P50+O50+N50+M50+H50</f>
        <v>56535</v>
      </c>
    </row>
    <row r="51" spans="1:17" ht="21" x14ac:dyDescent="0.35">
      <c r="A51" s="24"/>
      <c r="B51" s="24"/>
      <c r="C51" s="24"/>
      <c r="D51" s="24"/>
      <c r="E51" s="24"/>
      <c r="F51" s="24"/>
      <c r="G51" s="35" t="s">
        <v>81</v>
      </c>
      <c r="H51" s="35">
        <v>52000</v>
      </c>
      <c r="I51" s="35">
        <v>5200</v>
      </c>
      <c r="J51" s="35">
        <v>458</v>
      </c>
      <c r="K51" s="35">
        <v>1040</v>
      </c>
      <c r="L51" s="35">
        <f t="shared" ref="L51:L58" si="27">H51-K51-J51-I51</f>
        <v>45302</v>
      </c>
      <c r="M51" s="35">
        <v>2975</v>
      </c>
      <c r="N51" s="35">
        <v>0</v>
      </c>
      <c r="O51" s="35">
        <v>0</v>
      </c>
      <c r="P51" s="35">
        <v>1560</v>
      </c>
      <c r="Q51" s="35">
        <f t="shared" ref="Q51:Q58" si="28">P51+O51+N51+M51+H51</f>
        <v>56535</v>
      </c>
    </row>
    <row r="52" spans="1:17" ht="21" x14ac:dyDescent="0.35">
      <c r="A52" s="24"/>
      <c r="B52" s="24"/>
      <c r="C52" s="24"/>
      <c r="D52" s="24"/>
      <c r="E52" s="24"/>
      <c r="F52" s="24"/>
      <c r="G52" s="35" t="s">
        <v>83</v>
      </c>
      <c r="H52" s="35">
        <v>52000</v>
      </c>
      <c r="I52" s="35">
        <v>5200</v>
      </c>
      <c r="J52" s="35">
        <v>458</v>
      </c>
      <c r="K52" s="35">
        <v>1040</v>
      </c>
      <c r="L52" s="35">
        <f t="shared" si="27"/>
        <v>45302</v>
      </c>
      <c r="M52" s="35">
        <v>2975</v>
      </c>
      <c r="N52" s="35">
        <v>0</v>
      </c>
      <c r="O52" s="35">
        <v>0</v>
      </c>
      <c r="P52" s="35">
        <v>1560</v>
      </c>
      <c r="Q52" s="35">
        <f t="shared" si="28"/>
        <v>56535</v>
      </c>
    </row>
    <row r="53" spans="1:17" ht="21" x14ac:dyDescent="0.35">
      <c r="A53" s="24"/>
      <c r="B53" s="24"/>
      <c r="C53" s="24"/>
      <c r="D53" s="24"/>
      <c r="E53" s="24"/>
      <c r="F53" s="24"/>
      <c r="G53" s="35" t="s">
        <v>84</v>
      </c>
      <c r="H53" s="35">
        <v>52000</v>
      </c>
      <c r="I53" s="35">
        <v>5200</v>
      </c>
      <c r="J53" s="35">
        <v>458</v>
      </c>
      <c r="K53" s="35">
        <v>1040</v>
      </c>
      <c r="L53" s="35">
        <f t="shared" si="27"/>
        <v>45302</v>
      </c>
      <c r="M53" s="35">
        <v>2975</v>
      </c>
      <c r="N53" s="35">
        <v>0</v>
      </c>
      <c r="O53" s="35">
        <v>0</v>
      </c>
      <c r="P53" s="35">
        <v>1560</v>
      </c>
      <c r="Q53" s="35">
        <f t="shared" si="28"/>
        <v>56535</v>
      </c>
    </row>
    <row r="54" spans="1:17" ht="21" x14ac:dyDescent="0.35">
      <c r="A54" s="24"/>
      <c r="B54" s="24"/>
      <c r="C54" s="24"/>
      <c r="D54" s="24"/>
      <c r="E54" s="24"/>
      <c r="F54" s="24"/>
      <c r="G54" s="35" t="s">
        <v>86</v>
      </c>
      <c r="H54" s="35">
        <v>52000</v>
      </c>
      <c r="I54" s="35">
        <v>5200</v>
      </c>
      <c r="J54" s="35">
        <v>458</v>
      </c>
      <c r="K54" s="35">
        <v>1040</v>
      </c>
      <c r="L54" s="35">
        <f t="shared" si="27"/>
        <v>45302</v>
      </c>
      <c r="M54" s="35">
        <v>2975</v>
      </c>
      <c r="N54" s="35">
        <v>0</v>
      </c>
      <c r="O54" s="35">
        <v>0</v>
      </c>
      <c r="P54" s="35">
        <v>1560</v>
      </c>
      <c r="Q54" s="35">
        <f t="shared" si="28"/>
        <v>56535</v>
      </c>
    </row>
    <row r="55" spans="1:17" ht="21" x14ac:dyDescent="0.35">
      <c r="A55" s="24"/>
      <c r="B55" s="24"/>
      <c r="C55" s="24"/>
      <c r="D55" s="24"/>
      <c r="E55" s="24"/>
      <c r="F55" s="24"/>
      <c r="G55" s="35" t="s">
        <v>87</v>
      </c>
      <c r="H55" s="35">
        <v>52000</v>
      </c>
      <c r="I55" s="35">
        <v>5200</v>
      </c>
      <c r="J55" s="35">
        <v>458</v>
      </c>
      <c r="K55" s="35">
        <v>1040</v>
      </c>
      <c r="L55" s="35">
        <f t="shared" si="27"/>
        <v>45302</v>
      </c>
      <c r="M55" s="35">
        <v>2975</v>
      </c>
      <c r="N55" s="35">
        <v>0</v>
      </c>
      <c r="O55" s="35">
        <v>0</v>
      </c>
      <c r="P55" s="35">
        <v>1560</v>
      </c>
      <c r="Q55" s="35">
        <f t="shared" si="28"/>
        <v>56535</v>
      </c>
    </row>
    <row r="56" spans="1:17" ht="21" x14ac:dyDescent="0.35">
      <c r="A56" s="24"/>
      <c r="B56" s="24"/>
      <c r="C56" s="24"/>
      <c r="D56" s="24"/>
      <c r="E56" s="24"/>
      <c r="F56" s="24"/>
      <c r="G56" s="35" t="s">
        <v>88</v>
      </c>
      <c r="H56" s="35">
        <v>52000</v>
      </c>
      <c r="I56" s="35">
        <v>5200</v>
      </c>
      <c r="J56" s="35">
        <v>458</v>
      </c>
      <c r="K56" s="35">
        <v>1040</v>
      </c>
      <c r="L56" s="35">
        <f t="shared" si="27"/>
        <v>45302</v>
      </c>
      <c r="M56" s="35">
        <v>2975</v>
      </c>
      <c r="N56" s="35">
        <v>0</v>
      </c>
      <c r="O56" s="35">
        <v>0</v>
      </c>
      <c r="P56" s="35">
        <v>1560</v>
      </c>
      <c r="Q56" s="35">
        <f t="shared" si="28"/>
        <v>56535</v>
      </c>
    </row>
    <row r="57" spans="1:17" ht="21" x14ac:dyDescent="0.35">
      <c r="A57" s="24"/>
      <c r="B57" s="24"/>
      <c r="C57" s="24"/>
      <c r="D57" s="24"/>
      <c r="E57" s="24"/>
      <c r="F57" s="24"/>
      <c r="G57" s="35" t="s">
        <v>89</v>
      </c>
      <c r="H57" s="35">
        <v>52000</v>
      </c>
      <c r="I57" s="35">
        <v>5200</v>
      </c>
      <c r="J57" s="35">
        <v>458</v>
      </c>
      <c r="K57" s="35">
        <v>1040</v>
      </c>
      <c r="L57" s="35">
        <f t="shared" si="27"/>
        <v>45302</v>
      </c>
      <c r="M57" s="35">
        <v>2975</v>
      </c>
      <c r="N57" s="35">
        <v>0</v>
      </c>
      <c r="O57" s="35">
        <v>0</v>
      </c>
      <c r="P57" s="35">
        <v>1560</v>
      </c>
      <c r="Q57" s="35">
        <f t="shared" si="28"/>
        <v>56535</v>
      </c>
    </row>
    <row r="58" spans="1:17" ht="21" x14ac:dyDescent="0.35">
      <c r="A58" s="24"/>
      <c r="B58" s="24"/>
      <c r="C58" s="24"/>
      <c r="D58" s="24"/>
      <c r="E58" s="24"/>
      <c r="F58" s="24"/>
      <c r="G58" s="35" t="s">
        <v>90</v>
      </c>
      <c r="H58" s="35">
        <v>52000</v>
      </c>
      <c r="I58" s="35">
        <v>5200</v>
      </c>
      <c r="J58" s="35">
        <v>458</v>
      </c>
      <c r="K58" s="35">
        <v>1040</v>
      </c>
      <c r="L58" s="35">
        <f t="shared" si="27"/>
        <v>45302</v>
      </c>
      <c r="M58" s="35">
        <v>2975</v>
      </c>
      <c r="N58" s="35">
        <v>0</v>
      </c>
      <c r="O58" s="35">
        <v>0</v>
      </c>
      <c r="P58" s="35">
        <v>1560</v>
      </c>
      <c r="Q58" s="35">
        <f t="shared" si="28"/>
        <v>56535</v>
      </c>
    </row>
    <row r="59" spans="1:17" ht="21" x14ac:dyDescent="0.35">
      <c r="A59" s="24"/>
      <c r="B59" s="24"/>
      <c r="C59" s="24"/>
      <c r="D59" s="24"/>
      <c r="E59" s="24"/>
      <c r="F59" s="24"/>
      <c r="G59" s="34" t="s">
        <v>91</v>
      </c>
      <c r="H59" s="34">
        <f>H50+H51+H52+H53+H54+H55+H56+H57+H58</f>
        <v>468000</v>
      </c>
      <c r="I59" s="34">
        <f t="shared" ref="I59:Q59" si="29">I50+I51+I52+I53+I54+I55+I56+I57+I58</f>
        <v>46800</v>
      </c>
      <c r="J59" s="34">
        <f t="shared" si="29"/>
        <v>4122</v>
      </c>
      <c r="K59" s="34">
        <f t="shared" si="29"/>
        <v>9360</v>
      </c>
      <c r="L59" s="34">
        <f t="shared" si="29"/>
        <v>407718</v>
      </c>
      <c r="M59" s="34">
        <f t="shared" si="29"/>
        <v>26775</v>
      </c>
      <c r="N59" s="34">
        <f t="shared" si="29"/>
        <v>0</v>
      </c>
      <c r="O59" s="34">
        <f t="shared" si="29"/>
        <v>0</v>
      </c>
      <c r="P59" s="34">
        <f t="shared" si="29"/>
        <v>14040</v>
      </c>
      <c r="Q59" s="34">
        <f t="shared" si="29"/>
        <v>508815</v>
      </c>
    </row>
    <row r="60" spans="1:17" ht="21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21" x14ac:dyDescent="0.35">
      <c r="A61" s="24"/>
      <c r="B61" s="24"/>
      <c r="C61" s="24"/>
      <c r="D61" s="24"/>
      <c r="E61" s="24"/>
      <c r="F61" s="24"/>
    </row>
    <row r="62" spans="1:17" ht="21" x14ac:dyDescent="0.35">
      <c r="A62" s="24"/>
      <c r="B62" s="24"/>
      <c r="C62" s="24"/>
      <c r="D62" s="24"/>
      <c r="E62" s="24"/>
      <c r="F62" s="24"/>
    </row>
    <row r="63" spans="1:17" ht="21" x14ac:dyDescent="0.35">
      <c r="A63" s="24"/>
      <c r="B63" s="24"/>
      <c r="C63" s="24"/>
      <c r="D63" s="24"/>
      <c r="E63" s="24"/>
      <c r="F63" s="24"/>
    </row>
    <row r="64" spans="1:17" ht="21" x14ac:dyDescent="0.35">
      <c r="A64" s="24"/>
      <c r="B64" s="24"/>
      <c r="C64" s="24"/>
      <c r="D64" s="24"/>
      <c r="E64" s="24"/>
      <c r="F64" s="24"/>
    </row>
    <row r="65" spans="1:17" ht="21" x14ac:dyDescent="0.35">
      <c r="A65" s="24"/>
      <c r="B65" s="24"/>
      <c r="C65" s="24"/>
      <c r="D65" s="24"/>
      <c r="E65" s="24"/>
      <c r="F65" s="24"/>
    </row>
    <row r="66" spans="1:17" ht="21" x14ac:dyDescent="0.35">
      <c r="A66" s="24"/>
      <c r="B66" s="24"/>
      <c r="C66" s="24"/>
      <c r="D66" s="24"/>
      <c r="E66" s="24"/>
      <c r="F66" s="24"/>
    </row>
    <row r="67" spans="1:17" ht="21" x14ac:dyDescent="0.35">
      <c r="A67" s="24"/>
      <c r="B67" s="24"/>
      <c r="C67" s="24"/>
      <c r="D67" s="24"/>
      <c r="E67" s="24"/>
      <c r="F67" s="24"/>
    </row>
    <row r="68" spans="1:17" ht="21" x14ac:dyDescent="0.35">
      <c r="A68" s="24"/>
      <c r="B68" s="24"/>
      <c r="C68" s="24"/>
      <c r="D68" s="24"/>
      <c r="E68" s="24"/>
      <c r="F68" s="24"/>
    </row>
    <row r="69" spans="1:17" ht="21" x14ac:dyDescent="0.35">
      <c r="A69" s="24"/>
      <c r="B69" s="24"/>
      <c r="C69" s="24"/>
      <c r="D69" s="24"/>
      <c r="E69" s="24"/>
      <c r="F69" s="24"/>
    </row>
    <row r="70" spans="1:17" ht="21" x14ac:dyDescent="0.35">
      <c r="A70" s="24"/>
      <c r="B70" s="24"/>
      <c r="C70" s="24"/>
      <c r="D70" s="24"/>
      <c r="E70" s="24"/>
      <c r="F70" s="24"/>
    </row>
    <row r="71" spans="1:17" ht="21" x14ac:dyDescent="0.35">
      <c r="A71" s="24"/>
      <c r="B71" s="24"/>
      <c r="C71" s="24"/>
      <c r="D71" s="24"/>
      <c r="E71" s="24"/>
      <c r="F71" s="24"/>
    </row>
    <row r="72" spans="1:17" ht="21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</sheetData>
  <mergeCells count="5">
    <mergeCell ref="G37:H37"/>
    <mergeCell ref="I48:L48"/>
    <mergeCell ref="M48:Q48"/>
    <mergeCell ref="G49:H49"/>
    <mergeCell ref="V12:W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Қаз</vt:lpstr>
      <vt:lpstr>Лист1</vt:lpstr>
      <vt:lpstr>Қаз!Область_печати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ЦПГИ</cp:lastModifiedBy>
  <cp:lastPrinted>2024-04-23T11:00:09Z</cp:lastPrinted>
  <dcterms:created xsi:type="dcterms:W3CDTF">2024-01-03T05:44:14Z</dcterms:created>
  <dcterms:modified xsi:type="dcterms:W3CDTF">2024-04-23T11:11:56Z</dcterms:modified>
</cp:coreProperties>
</file>