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ЦПГИ\2. Грантополучатели\Договора (Сельские - МКИ)\3. ОЮЛ Ассоциация Альянс неправительственных организаций Кызылординской области+\Согласование\"/>
    </mc:Choice>
  </mc:AlternateContent>
  <xr:revisionPtr revIDLastSave="0" documentId="13_ncr:1_{3B97F3B7-EA87-4007-B124-E99CC964C4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2" sheetId="2" r:id="rId1"/>
    <sheet name="ЗП" sheetId="3" r:id="rId2"/>
  </sheets>
  <definedNames>
    <definedName name="_xlnm.Print_Area" localSheetId="0">'Приложение 2'!$A$1:$H$77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2" l="1"/>
  <c r="F38" i="2"/>
  <c r="G27" i="2"/>
  <c r="G14" i="2"/>
  <c r="G13" i="2" s="1"/>
  <c r="F37" i="2"/>
  <c r="F36" i="2"/>
  <c r="H36" i="2" s="1"/>
  <c r="F32" i="2"/>
  <c r="F35" i="2" l="1"/>
  <c r="H37" i="2"/>
  <c r="H32" i="2"/>
  <c r="F19" i="2"/>
  <c r="H19" i="2" s="1"/>
  <c r="F16" i="2" l="1"/>
  <c r="H16" i="2" s="1"/>
  <c r="F17" i="2"/>
  <c r="H17" i="2" s="1"/>
  <c r="F18" i="2"/>
  <c r="H18" i="2" s="1"/>
  <c r="F20" i="2"/>
  <c r="H20" i="2" s="1"/>
  <c r="F21" i="2"/>
  <c r="H21" i="2" s="1"/>
  <c r="F22" i="2"/>
  <c r="H22" i="2" s="1"/>
  <c r="F23" i="2"/>
  <c r="H23" i="2" s="1"/>
  <c r="F24" i="2"/>
  <c r="H24" i="2" s="1"/>
  <c r="F15" i="2"/>
  <c r="H15" i="2" l="1"/>
  <c r="F14" i="2"/>
  <c r="F33" i="2"/>
  <c r="F34" i="2"/>
  <c r="H34" i="2" s="1"/>
  <c r="F45" i="2"/>
  <c r="H45" i="2" s="1"/>
  <c r="F44" i="2"/>
  <c r="H44" i="2" s="1"/>
  <c r="F46" i="2"/>
  <c r="H46" i="2" s="1"/>
  <c r="F25" i="2"/>
  <c r="H25" i="2" s="1"/>
  <c r="G31" i="2"/>
  <c r="G35" i="2"/>
  <c r="H35" i="2" s="1"/>
  <c r="G38" i="2"/>
  <c r="H33" i="2" l="1"/>
  <c r="F31" i="2"/>
  <c r="H31" i="2" s="1"/>
  <c r="H14" i="2"/>
  <c r="F13" i="2"/>
  <c r="H13" i="2" s="1"/>
  <c r="G26" i="2"/>
  <c r="G47" i="2" s="1"/>
  <c r="I55" i="3"/>
  <c r="D55" i="3"/>
  <c r="B55" i="3"/>
  <c r="I54" i="3"/>
  <c r="D54" i="3"/>
  <c r="B54" i="3"/>
  <c r="I53" i="3"/>
  <c r="D53" i="3"/>
  <c r="B53" i="3"/>
  <c r="H53" i="3" s="1"/>
  <c r="I52" i="3"/>
  <c r="D52" i="3"/>
  <c r="B52" i="3"/>
  <c r="I49" i="3"/>
  <c r="D49" i="3"/>
  <c r="B49" i="3"/>
  <c r="I48" i="3"/>
  <c r="D48" i="3"/>
  <c r="C48" i="3" s="1"/>
  <c r="B48" i="3"/>
  <c r="I47" i="3"/>
  <c r="D47" i="3"/>
  <c r="C47" i="3"/>
  <c r="B47" i="3"/>
  <c r="H47" i="3" s="1"/>
  <c r="I46" i="3"/>
  <c r="D46" i="3"/>
  <c r="B46" i="3"/>
  <c r="I43" i="3"/>
  <c r="D43" i="3"/>
  <c r="B43" i="3"/>
  <c r="I42" i="3"/>
  <c r="D42" i="3"/>
  <c r="B42" i="3"/>
  <c r="C42" i="3" s="1"/>
  <c r="I41" i="3"/>
  <c r="D41" i="3"/>
  <c r="B41" i="3"/>
  <c r="I40" i="3"/>
  <c r="D40" i="3"/>
  <c r="B40" i="3"/>
  <c r="I37" i="3"/>
  <c r="D37" i="3"/>
  <c r="B37" i="3"/>
  <c r="I36" i="3"/>
  <c r="D36" i="3"/>
  <c r="B36" i="3"/>
  <c r="H36" i="3" s="1"/>
  <c r="I35" i="3"/>
  <c r="D35" i="3"/>
  <c r="B35" i="3"/>
  <c r="I34" i="3"/>
  <c r="D34" i="3"/>
  <c r="B34" i="3"/>
  <c r="I30" i="3"/>
  <c r="D30" i="3"/>
  <c r="B30" i="3"/>
  <c r="I29" i="3"/>
  <c r="D29" i="3"/>
  <c r="B29" i="3"/>
  <c r="I28" i="3"/>
  <c r="D28" i="3"/>
  <c r="B28" i="3"/>
  <c r="I27" i="3"/>
  <c r="D27" i="3"/>
  <c r="B27" i="3"/>
  <c r="I23" i="3"/>
  <c r="D23" i="3"/>
  <c r="B23" i="3"/>
  <c r="I22" i="3"/>
  <c r="D22" i="3"/>
  <c r="B22" i="3"/>
  <c r="I21" i="3"/>
  <c r="D21" i="3"/>
  <c r="B21" i="3"/>
  <c r="H21" i="3" s="1"/>
  <c r="I20" i="3"/>
  <c r="D20" i="3"/>
  <c r="B20" i="3"/>
  <c r="I16" i="3"/>
  <c r="S16" i="3" s="1"/>
  <c r="D16" i="3"/>
  <c r="B16" i="3"/>
  <c r="I15" i="3"/>
  <c r="S15" i="3" s="1"/>
  <c r="D15" i="3"/>
  <c r="B15" i="3"/>
  <c r="I14" i="3"/>
  <c r="D14" i="3"/>
  <c r="B14" i="3"/>
  <c r="I13" i="3"/>
  <c r="D13" i="3"/>
  <c r="B13" i="3"/>
  <c r="I12" i="3"/>
  <c r="D12" i="3"/>
  <c r="B12" i="3"/>
  <c r="C21" i="3" l="1"/>
  <c r="E21" i="3" s="1"/>
  <c r="H35" i="3"/>
  <c r="H37" i="3"/>
  <c r="H41" i="3"/>
  <c r="C54" i="3"/>
  <c r="S14" i="3"/>
  <c r="C22" i="3"/>
  <c r="C35" i="3"/>
  <c r="E35" i="3" s="1"/>
  <c r="J35" i="3" s="1"/>
  <c r="C36" i="3"/>
  <c r="E36" i="3" s="1"/>
  <c r="J36" i="3" s="1"/>
  <c r="C41" i="3"/>
  <c r="E41" i="3" s="1"/>
  <c r="J41" i="3" s="1"/>
  <c r="H48" i="3"/>
  <c r="C49" i="3"/>
  <c r="E49" i="3" s="1"/>
  <c r="C53" i="3"/>
  <c r="E53" i="3" s="1"/>
  <c r="E54" i="3"/>
  <c r="J54" i="3" s="1"/>
  <c r="H52" i="3"/>
  <c r="C52" i="3"/>
  <c r="E52" i="3" s="1"/>
  <c r="J52" i="3" s="1"/>
  <c r="J53" i="3"/>
  <c r="H55" i="3"/>
  <c r="H54" i="3"/>
  <c r="C55" i="3"/>
  <c r="E55" i="3" s="1"/>
  <c r="J49" i="3"/>
  <c r="H46" i="3"/>
  <c r="C46" i="3"/>
  <c r="E46" i="3" s="1"/>
  <c r="J46" i="3" s="1"/>
  <c r="E48" i="3"/>
  <c r="J48" i="3" s="1"/>
  <c r="H49" i="3"/>
  <c r="E47" i="3"/>
  <c r="J47" i="3" s="1"/>
  <c r="J42" i="3"/>
  <c r="E42" i="3"/>
  <c r="H40" i="3"/>
  <c r="C40" i="3"/>
  <c r="H43" i="3"/>
  <c r="H42" i="3"/>
  <c r="C43" i="3"/>
  <c r="E43" i="3" s="1"/>
  <c r="H34" i="3"/>
  <c r="C37" i="3"/>
  <c r="E37" i="3" s="1"/>
  <c r="C34" i="3"/>
  <c r="E34" i="3" s="1"/>
  <c r="J34" i="3" s="1"/>
  <c r="F28" i="3"/>
  <c r="F29" i="3"/>
  <c r="F30" i="3"/>
  <c r="H30" i="3" s="1"/>
  <c r="C28" i="3"/>
  <c r="E28" i="3" s="1"/>
  <c r="C30" i="3"/>
  <c r="F27" i="3"/>
  <c r="C27" i="3"/>
  <c r="H27" i="3"/>
  <c r="H28" i="3"/>
  <c r="C29" i="3"/>
  <c r="H29" i="3"/>
  <c r="E29" i="3"/>
  <c r="J29" i="3" s="1"/>
  <c r="C20" i="3"/>
  <c r="J21" i="3"/>
  <c r="E22" i="3"/>
  <c r="J22" i="3" s="1"/>
  <c r="H23" i="3"/>
  <c r="H22" i="3"/>
  <c r="C23" i="3"/>
  <c r="E23" i="3" s="1"/>
  <c r="H20" i="3"/>
  <c r="F12" i="3"/>
  <c r="F13" i="3"/>
  <c r="H13" i="3" s="1"/>
  <c r="R13" i="3" s="1"/>
  <c r="F14" i="3"/>
  <c r="F15" i="3"/>
  <c r="P15" i="3" s="1"/>
  <c r="F16" i="3"/>
  <c r="C12" i="3"/>
  <c r="E12" i="3" s="1"/>
  <c r="H12" i="3"/>
  <c r="C13" i="3"/>
  <c r="C14" i="3"/>
  <c r="H14" i="3"/>
  <c r="C15" i="3"/>
  <c r="H15" i="3"/>
  <c r="C16" i="3"/>
  <c r="E16" i="3" s="1"/>
  <c r="O16" i="3" s="1"/>
  <c r="H16" i="3"/>
  <c r="R16" i="3" s="1"/>
  <c r="E14" i="3"/>
  <c r="E15" i="3"/>
  <c r="J15" i="3" s="1"/>
  <c r="Q11" i="3"/>
  <c r="N12" i="3"/>
  <c r="P12" i="3"/>
  <c r="Q12" i="3"/>
  <c r="S12" i="3"/>
  <c r="N13" i="3"/>
  <c r="Q13" i="3"/>
  <c r="S13" i="3"/>
  <c r="N14" i="3"/>
  <c r="P14" i="3"/>
  <c r="Q14" i="3"/>
  <c r="N15" i="3"/>
  <c r="Q15" i="3"/>
  <c r="N16" i="3"/>
  <c r="P16" i="3"/>
  <c r="Q16" i="3"/>
  <c r="L12" i="3"/>
  <c r="L13" i="3"/>
  <c r="L14" i="3"/>
  <c r="L15" i="3"/>
  <c r="L16" i="3"/>
  <c r="I33" i="3"/>
  <c r="D33" i="3"/>
  <c r="B33" i="3"/>
  <c r="C33" i="3" s="1"/>
  <c r="I26" i="3"/>
  <c r="D26" i="3"/>
  <c r="B26" i="3"/>
  <c r="F26" i="3" s="1"/>
  <c r="I19" i="3"/>
  <c r="S11" i="3" s="1"/>
  <c r="D19" i="3"/>
  <c r="B19" i="3"/>
  <c r="C19" i="3" s="1"/>
  <c r="I11" i="3"/>
  <c r="D11" i="3"/>
  <c r="N11" i="3" s="1"/>
  <c r="B11" i="3"/>
  <c r="R15" i="3" l="1"/>
  <c r="L11" i="3"/>
  <c r="J40" i="3"/>
  <c r="E40" i="3"/>
  <c r="M15" i="3"/>
  <c r="E13" i="3"/>
  <c r="J13" i="3" s="1"/>
  <c r="J14" i="3"/>
  <c r="E30" i="3"/>
  <c r="J30" i="3" s="1"/>
  <c r="J55" i="3"/>
  <c r="J43" i="3"/>
  <c r="L17" i="3"/>
  <c r="J37" i="3"/>
  <c r="S17" i="3"/>
  <c r="J28" i="3"/>
  <c r="M13" i="3"/>
  <c r="R14" i="3"/>
  <c r="E27" i="3"/>
  <c r="J27" i="3" s="1"/>
  <c r="E20" i="3"/>
  <c r="J20" i="3" s="1"/>
  <c r="Q17" i="3"/>
  <c r="N17" i="3"/>
  <c r="R12" i="3"/>
  <c r="J23" i="3"/>
  <c r="J16" i="3"/>
  <c r="T16" i="3" s="1"/>
  <c r="M16" i="3"/>
  <c r="M14" i="3"/>
  <c r="P13" i="3"/>
  <c r="M12" i="3"/>
  <c r="J12" i="3"/>
  <c r="O15" i="3"/>
  <c r="H33" i="3"/>
  <c r="O12" i="3"/>
  <c r="H19" i="3"/>
  <c r="O14" i="3"/>
  <c r="H26" i="3"/>
  <c r="C26" i="3"/>
  <c r="F11" i="3"/>
  <c r="P11" i="3" s="1"/>
  <c r="C11" i="3"/>
  <c r="M11" i="3" s="1"/>
  <c r="P17" i="3" l="1"/>
  <c r="M17" i="3"/>
  <c r="T15" i="3"/>
  <c r="O13" i="3"/>
  <c r="T14" i="3"/>
  <c r="T12" i="3"/>
  <c r="E33" i="3"/>
  <c r="E19" i="3"/>
  <c r="H11" i="3"/>
  <c r="R11" i="3" s="1"/>
  <c r="R17" i="3" s="1"/>
  <c r="E26" i="3"/>
  <c r="E11" i="3"/>
  <c r="J11" i="3" s="1"/>
  <c r="P19" i="3" l="1"/>
  <c r="O11" i="3"/>
  <c r="O17" i="3" s="1"/>
  <c r="T13" i="3"/>
  <c r="J26" i="3"/>
  <c r="J19" i="3"/>
  <c r="J33" i="3"/>
  <c r="T11" i="3" l="1"/>
  <c r="T17" i="3"/>
  <c r="F43" i="2" l="1"/>
  <c r="F41" i="2"/>
  <c r="H41" i="2" s="1"/>
  <c r="F40" i="2"/>
  <c r="H40" i="2" s="1"/>
  <c r="F39" i="2"/>
  <c r="F30" i="2"/>
  <c r="H30" i="2" s="1"/>
  <c r="F29" i="2"/>
  <c r="H29" i="2" s="1"/>
  <c r="F28" i="2"/>
  <c r="H39" i="2" l="1"/>
  <c r="F27" i="2"/>
  <c r="H28" i="2"/>
  <c r="H42" i="2"/>
  <c r="H43" i="2"/>
  <c r="H38" i="2"/>
  <c r="H27" i="2" l="1"/>
  <c r="F26" i="2"/>
  <c r="H26" i="2" s="1"/>
  <c r="H47" i="2" s="1"/>
  <c r="F47" i="2" l="1"/>
</calcChain>
</file>

<file path=xl/sharedStrings.xml><?xml version="1.0" encoding="utf-8"?>
<sst xmlns="http://schemas.openxmlformats.org/spreadsheetml/2006/main" count="174" uniqueCount="92">
  <si>
    <t xml:space="preserve">Смета расходов по реализации социального проекта </t>
  </si>
  <si>
    <t>№</t>
  </si>
  <si>
    <t>Статьи расходов</t>
  </si>
  <si>
    <t>Единица измерения</t>
  </si>
  <si>
    <t>Количество</t>
  </si>
  <si>
    <t>Стоимость, в тенге</t>
  </si>
  <si>
    <t>Всего, в тенге</t>
  </si>
  <si>
    <t>Источники финансирования</t>
  </si>
  <si>
    <t>Средства гранта</t>
  </si>
  <si>
    <t>Итого:</t>
  </si>
  <si>
    <r>
      <t xml:space="preserve">С Приложением № </t>
    </r>
    <r>
      <rPr>
        <sz val="12"/>
        <color theme="1"/>
        <rFont val="Times New Roman"/>
        <family val="1"/>
        <charset val="204"/>
      </rPr>
      <t xml:space="preserve">2 ознакомлен и согласен: </t>
    </r>
  </si>
  <si>
    <t>Грантополучатель:</t>
  </si>
  <si>
    <t>Грантодатель:</t>
  </si>
  <si>
    <t xml:space="preserve">НАО «Центр поддержки гражданских инициатив» </t>
  </si>
  <si>
    <t>Заявитель (собственный вклад)</t>
  </si>
  <si>
    <t>МП</t>
  </si>
  <si>
    <t xml:space="preserve">Председатель Правления </t>
  </si>
  <si>
    <t>Заместитель Председателя Правления</t>
  </si>
  <si>
    <t>Приложение № 2 
к Договору о предоставлении государственного гранта 
от «___» ________ 202___ года №____</t>
  </si>
  <si>
    <t>Руководитель организации</t>
  </si>
  <si>
    <t>к Договору о предоставлении государственного гранта</t>
  </si>
  <si>
    <t>Административные затраты:</t>
  </si>
  <si>
    <t>Руководитель проекта</t>
  </si>
  <si>
    <t>Координатор проекта</t>
  </si>
  <si>
    <t>Художественный руководитель</t>
  </si>
  <si>
    <t>Бухгалтер</t>
  </si>
  <si>
    <t>чел</t>
  </si>
  <si>
    <t>Чел</t>
  </si>
  <si>
    <t>6 мес</t>
  </si>
  <si>
    <t>5 мес</t>
  </si>
  <si>
    <t>Координаторы в селах ( 3 чел)</t>
  </si>
  <si>
    <t xml:space="preserve"> чел</t>
  </si>
  <si>
    <t>4 мес</t>
  </si>
  <si>
    <t>Социальный налог и социальные отчисления</t>
  </si>
  <si>
    <t>месяц</t>
  </si>
  <si>
    <t>Обязательное социальное медицинское страхование</t>
  </si>
  <si>
    <t>Банковские расходы</t>
  </si>
  <si>
    <t>Канцелярские расходы</t>
  </si>
  <si>
    <t>Прямые расходы</t>
  </si>
  <si>
    <t>услуга</t>
  </si>
  <si>
    <t>штук</t>
  </si>
  <si>
    <t>Услуги связи (интернет)</t>
  </si>
  <si>
    <t>Грантополучатель:  ОЮЛ "Ассоциация Альянс неправительственных организаций Кызылординской области"</t>
  </si>
  <si>
    <t xml:space="preserve">Тема гранта: «Развитие местных сельских сообществ в селах Камыстыбас (Аральский район), Баймурат Батыр (город Кызылорда), Гани Муратбаев (Казалинский район) Кызылординской области» </t>
  </si>
  <si>
    <t>ОСМС</t>
  </si>
  <si>
    <t>ОПВР</t>
  </si>
  <si>
    <t>оклад</t>
  </si>
  <si>
    <t>ОПВ</t>
  </si>
  <si>
    <t>ИПН</t>
  </si>
  <si>
    <t>ВОСМС</t>
  </si>
  <si>
    <t>к выдаче</t>
  </si>
  <si>
    <t>СО</t>
  </si>
  <si>
    <t>СН</t>
  </si>
  <si>
    <t>итого</t>
  </si>
  <si>
    <t>СН СО</t>
  </si>
  <si>
    <t xml:space="preserve">от «14» марта 2024 года №13 </t>
  </si>
  <si>
    <t>Сумма гранта: 5 659 000 (Пять миллионов шестьсот пятьдесят девять тысяч) тенге</t>
  </si>
  <si>
    <t>______________ Жампеисова А.О.</t>
  </si>
  <si>
    <t>______________  Жаксыбергенова К.Ж.</t>
  </si>
  <si>
    <t>______________  Балтаев Г.Т.</t>
  </si>
  <si>
    <t>______________  Диас Л.</t>
  </si>
  <si>
    <t xml:space="preserve">___________________ Молдахметова А.Е.   </t>
  </si>
  <si>
    <t xml:space="preserve">Услуга по изготовлению штендеров </t>
  </si>
  <si>
    <t>Вода питьевая для участников семинаров</t>
  </si>
  <si>
    <t>Услуга по пошиву одежды для постановок</t>
  </si>
  <si>
    <t>Услуга по изготовлению декораций для постановок</t>
  </si>
  <si>
    <t>Услуги по фото/видеосъемке</t>
  </si>
  <si>
    <t>билеты</t>
  </si>
  <si>
    <t>ИТОГО</t>
  </si>
  <si>
    <t>Обязательные пенсионные взносы работодателя</t>
  </si>
  <si>
    <t>Директор Департамента финансового контроля и мониторинга</t>
  </si>
  <si>
    <t>Главный менеджер Департамента финансового контроля и мониторинга</t>
  </si>
  <si>
    <t>человек/дни</t>
  </si>
  <si>
    <t>Заработная плата,  в том числе:</t>
  </si>
  <si>
    <t>Координаторы в селах (3 единицы)</t>
  </si>
  <si>
    <t>Раздаточный материал (Блокноты,ручки по 60 штук*800 тенге)</t>
  </si>
  <si>
    <t>комплект</t>
  </si>
  <si>
    <t>Услуга по организации кофе-брейка (20 человек*3 семинара)</t>
  </si>
  <si>
    <r>
      <t xml:space="preserve">Мероприятие 3. </t>
    </r>
    <r>
      <rPr>
        <b/>
        <sz val="12"/>
        <color theme="1"/>
        <rFont val="Times New Roman"/>
        <family val="1"/>
        <charset val="204"/>
      </rPr>
      <t>Организация творческих постановок  по трем проблематикам: экологическая проблема, домашнее насилие, финансовая безграмотность с участием молодежи.</t>
    </r>
  </si>
  <si>
    <t>Суточные расходы (1 командировка * 5 дней * 4 человека)</t>
  </si>
  <si>
    <t>человек*дни</t>
  </si>
  <si>
    <t>Проживание (1 командировка * 2 суток * 4 человека)</t>
  </si>
  <si>
    <t xml:space="preserve">Расходы на служебные командировки в Аральский, Казалинский районы, село Баймурат , в том числе: </t>
  </si>
  <si>
    <t>Аренда автотранспорта (3 командировки)</t>
  </si>
  <si>
    <t>Транспортные расходы (4 человека * 2 билета* 18 000 тенге)</t>
  </si>
  <si>
    <t xml:space="preserve">Суточные (3 командировки*2 дня * 4 человека) </t>
  </si>
  <si>
    <t xml:space="preserve">Проживание (3 командировки*1 сутки * 4 человека) </t>
  </si>
  <si>
    <t>Услуги типографии (тираж опросных листов 450 штук*120 тенге)</t>
  </si>
  <si>
    <r>
      <t>Мероприятие 1.</t>
    </r>
    <r>
      <rPr>
        <b/>
        <sz val="12"/>
        <color theme="1"/>
        <rFont val="Times New Roman"/>
        <family val="1"/>
        <charset val="204"/>
      </rPr>
      <t xml:space="preserve">Проведение в каждом селе 3 собрания жителей по определению, обсуждению и решению проблем сел </t>
    </r>
  </si>
  <si>
    <t>Услуга по организации кофе-брейка (30 человек*3 сел)</t>
  </si>
  <si>
    <t xml:space="preserve">Мероприятие 4. Организация рабочих визитов  сельских общественников в город Астана  для ознакомления с деятельностью НПО при поддержке Гражданского Альянса Казахстана и Гражданских альянсов города Астана.  </t>
  </si>
  <si>
    <t>Мероприятие 2.  Организация и проведение обучающих семинаров для сельских общественников на темы:
1. «Работа НПО в рамках государственного социального заказа и взаимодействия с международными фондами»;
2.«Механизмы самоорганизации и продвижению интересов и инициатив граждан»;
3. «Механизмы реализации Концепции развития сельских территорий в РК»с участием местного сообщества (по 20 человек с каждого села).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</si>
</sst>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3" borderId="1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right" vertical="top"/>
    </xf>
    <xf numFmtId="0" fontId="5" fillId="3" borderId="1" xfId="0" applyFont="1" applyFill="1" applyBorder="1" applyAlignment="1">
      <alignment horizontal="right" vertical="top" wrapText="1"/>
    </xf>
    <xf numFmtId="3" fontId="5" fillId="3" borderId="1" xfId="0" applyNumberFormat="1" applyFont="1" applyFill="1" applyBorder="1" applyAlignment="1">
      <alignment horizontal="left" vertical="top" wrapText="1"/>
    </xf>
    <xf numFmtId="3" fontId="5" fillId="3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top" wrapText="1"/>
    </xf>
    <xf numFmtId="3" fontId="7" fillId="0" borderId="0" xfId="0" applyNumberFormat="1" applyFont="1" applyAlignment="1">
      <alignment vertical="top"/>
    </xf>
    <xf numFmtId="3" fontId="4" fillId="2" borderId="1" xfId="0" applyNumberFormat="1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top" wrapText="1"/>
    </xf>
    <xf numFmtId="3" fontId="5" fillId="3" borderId="0" xfId="0" applyNumberFormat="1" applyFont="1" applyFill="1" applyAlignment="1">
      <alignment horizontal="right" vertical="top"/>
    </xf>
    <xf numFmtId="0" fontId="5" fillId="4" borderId="1" xfId="0" applyFont="1" applyFill="1" applyBorder="1" applyAlignment="1">
      <alignment horizontal="right" vertical="top" wrapText="1"/>
    </xf>
    <xf numFmtId="3" fontId="5" fillId="4" borderId="1" xfId="0" applyNumberFormat="1" applyFont="1" applyFill="1" applyBorder="1" applyAlignment="1">
      <alignment horizontal="right" vertical="top" wrapText="1"/>
    </xf>
    <xf numFmtId="3" fontId="7" fillId="0" borderId="1" xfId="0" applyNumberFormat="1" applyFont="1" applyBorder="1" applyAlignment="1">
      <alignment vertical="top"/>
    </xf>
    <xf numFmtId="3" fontId="7" fillId="4" borderId="1" xfId="0" applyNumberFormat="1" applyFont="1" applyFill="1" applyBorder="1" applyAlignment="1">
      <alignment vertical="top"/>
    </xf>
    <xf numFmtId="3" fontId="6" fillId="2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center" vertical="top"/>
    </xf>
    <xf numFmtId="0" fontId="8" fillId="3" borderId="0" xfId="0" applyFont="1" applyFill="1" applyAlignment="1">
      <alignment vertical="top"/>
    </xf>
    <xf numFmtId="0" fontId="9" fillId="3" borderId="0" xfId="0" applyFont="1" applyFill="1" applyAlignment="1">
      <alignment vertical="top"/>
    </xf>
    <xf numFmtId="0" fontId="2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/>
    </xf>
    <xf numFmtId="0" fontId="2" fillId="3" borderId="0" xfId="0" applyFont="1" applyFill="1" applyAlignment="1">
      <alignment vertical="top"/>
    </xf>
    <xf numFmtId="0" fontId="1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3" fontId="1" fillId="3" borderId="1" xfId="0" applyNumberFormat="1" applyFont="1" applyFill="1" applyBorder="1" applyAlignment="1">
      <alignment horizontal="right" wrapText="1"/>
    </xf>
    <xf numFmtId="3" fontId="10" fillId="3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3" fontId="3" fillId="3" borderId="1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3" fontId="2" fillId="3" borderId="1" xfId="0" applyNumberFormat="1" applyFont="1" applyFill="1" applyBorder="1" applyAlignment="1">
      <alignment horizontal="right" wrapText="1"/>
    </xf>
    <xf numFmtId="0" fontId="10" fillId="3" borderId="1" xfId="0" applyFont="1" applyFill="1" applyBorder="1" applyAlignment="1">
      <alignment wrapText="1"/>
    </xf>
    <xf numFmtId="0" fontId="1" fillId="3" borderId="0" xfId="0" applyFont="1" applyFill="1" applyBorder="1" applyAlignment="1">
      <alignment wrapText="1"/>
    </xf>
    <xf numFmtId="0" fontId="10" fillId="3" borderId="0" xfId="0" applyFont="1" applyFill="1" applyBorder="1" applyAlignment="1">
      <alignment wrapText="1"/>
    </xf>
    <xf numFmtId="0" fontId="1" fillId="3" borderId="0" xfId="0" applyFont="1" applyFill="1" applyBorder="1" applyAlignment="1">
      <alignment horizontal="center" wrapText="1"/>
    </xf>
    <xf numFmtId="3" fontId="1" fillId="3" borderId="0" xfId="0" applyNumberFormat="1" applyFont="1" applyFill="1" applyBorder="1" applyAlignment="1">
      <alignment horizontal="right" wrapText="1"/>
    </xf>
    <xf numFmtId="3" fontId="10" fillId="3" borderId="0" xfId="0" applyNumberFormat="1" applyFont="1" applyFill="1" applyBorder="1" applyAlignment="1">
      <alignment horizontal="right" wrapText="1"/>
    </xf>
    <xf numFmtId="0" fontId="2" fillId="3" borderId="0" xfId="0" applyFont="1" applyFill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left" vertical="top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right" vertical="top" wrapText="1"/>
    </xf>
    <xf numFmtId="0" fontId="2" fillId="3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view="pageBreakPreview" zoomScale="85" zoomScaleNormal="100" zoomScaleSheetLayoutView="85" workbookViewId="0">
      <selection activeCell="A9" sqref="A9:H9"/>
    </sheetView>
  </sheetViews>
  <sheetFormatPr defaultRowHeight="15.75" x14ac:dyDescent="0.25"/>
  <cols>
    <col min="1" max="1" width="4.5703125" style="26" customWidth="1"/>
    <col min="2" max="2" width="61.5703125" style="26" customWidth="1"/>
    <col min="3" max="3" width="13.42578125" style="26" customWidth="1"/>
    <col min="4" max="4" width="14.42578125" style="26" customWidth="1"/>
    <col min="5" max="5" width="13" style="26" customWidth="1"/>
    <col min="6" max="6" width="11.42578125" style="26" customWidth="1"/>
    <col min="7" max="7" width="17.28515625" style="26" customWidth="1"/>
    <col min="8" max="8" width="14.28515625" style="26" customWidth="1"/>
    <col min="9" max="16384" width="9.140625" style="26"/>
  </cols>
  <sheetData>
    <row r="1" spans="1:8" x14ac:dyDescent="0.25">
      <c r="A1" s="64" t="s">
        <v>18</v>
      </c>
      <c r="B1" s="64"/>
      <c r="C1" s="64"/>
      <c r="D1" s="64"/>
      <c r="E1" s="64"/>
      <c r="F1" s="64"/>
      <c r="G1" s="64"/>
      <c r="H1" s="64"/>
    </row>
    <row r="2" spans="1:8" x14ac:dyDescent="0.25">
      <c r="A2" s="64" t="s">
        <v>20</v>
      </c>
      <c r="B2" s="64"/>
      <c r="C2" s="64"/>
      <c r="D2" s="64"/>
      <c r="E2" s="64"/>
      <c r="F2" s="64"/>
      <c r="G2" s="64"/>
      <c r="H2" s="64"/>
    </row>
    <row r="3" spans="1:8" x14ac:dyDescent="0.25">
      <c r="A3" s="64" t="s">
        <v>55</v>
      </c>
      <c r="B3" s="64"/>
      <c r="C3" s="64"/>
      <c r="D3" s="64"/>
      <c r="E3" s="64"/>
      <c r="F3" s="64"/>
      <c r="G3" s="64"/>
      <c r="H3" s="64"/>
    </row>
    <row r="4" spans="1:8" x14ac:dyDescent="0.25">
      <c r="A4" s="27"/>
    </row>
    <row r="5" spans="1:8" x14ac:dyDescent="0.25">
      <c r="A5" s="65" t="s">
        <v>0</v>
      </c>
      <c r="B5" s="65"/>
      <c r="C5" s="65"/>
      <c r="D5" s="65"/>
      <c r="E5" s="65"/>
      <c r="F5" s="65"/>
      <c r="G5" s="65"/>
      <c r="H5" s="65"/>
    </row>
    <row r="6" spans="1:8" x14ac:dyDescent="0.25">
      <c r="A6" s="28"/>
      <c r="B6" s="29"/>
      <c r="C6" s="30"/>
      <c r="D6" s="30"/>
      <c r="E6" s="30"/>
      <c r="F6" s="30"/>
      <c r="G6" s="30"/>
    </row>
    <row r="7" spans="1:8" x14ac:dyDescent="0.25">
      <c r="A7" s="57" t="s">
        <v>42</v>
      </c>
      <c r="B7" s="57"/>
      <c r="C7" s="57"/>
      <c r="D7" s="57"/>
      <c r="E7" s="57"/>
      <c r="F7" s="57"/>
      <c r="G7" s="57"/>
      <c r="H7" s="57"/>
    </row>
    <row r="8" spans="1:8" ht="33.75" customHeight="1" x14ac:dyDescent="0.25">
      <c r="A8" s="63" t="s">
        <v>43</v>
      </c>
      <c r="B8" s="63"/>
      <c r="C8" s="63"/>
      <c r="D8" s="63"/>
      <c r="E8" s="63"/>
      <c r="F8" s="63"/>
      <c r="G8" s="63"/>
      <c r="H8" s="63"/>
    </row>
    <row r="9" spans="1:8" x14ac:dyDescent="0.25">
      <c r="A9" s="57" t="s">
        <v>56</v>
      </c>
      <c r="B9" s="57"/>
      <c r="C9" s="57"/>
      <c r="D9" s="57"/>
      <c r="E9" s="57"/>
      <c r="F9" s="57"/>
      <c r="G9" s="57"/>
      <c r="H9" s="57"/>
    </row>
    <row r="10" spans="1:8" x14ac:dyDescent="0.25">
      <c r="A10" s="31"/>
      <c r="B10" s="31"/>
      <c r="C10" s="31"/>
      <c r="D10" s="31"/>
      <c r="E10" s="31"/>
      <c r="F10" s="31"/>
      <c r="G10" s="31"/>
      <c r="H10" s="31"/>
    </row>
    <row r="11" spans="1:8" ht="21" customHeight="1" x14ac:dyDescent="0.25">
      <c r="A11" s="59" t="s">
        <v>1</v>
      </c>
      <c r="B11" s="59" t="s">
        <v>2</v>
      </c>
      <c r="C11" s="58" t="s">
        <v>3</v>
      </c>
      <c r="D11" s="58" t="s">
        <v>4</v>
      </c>
      <c r="E11" s="58" t="s">
        <v>5</v>
      </c>
      <c r="F11" s="58" t="s">
        <v>6</v>
      </c>
      <c r="G11" s="60" t="s">
        <v>7</v>
      </c>
      <c r="H11" s="60"/>
    </row>
    <row r="12" spans="1:8" ht="47.25" x14ac:dyDescent="0.25">
      <c r="A12" s="62"/>
      <c r="B12" s="62"/>
      <c r="C12" s="59"/>
      <c r="D12" s="59"/>
      <c r="E12" s="59"/>
      <c r="F12" s="59"/>
      <c r="G12" s="33" t="s">
        <v>14</v>
      </c>
      <c r="H12" s="33" t="s">
        <v>8</v>
      </c>
    </row>
    <row r="13" spans="1:8" x14ac:dyDescent="0.25">
      <c r="A13" s="23">
        <v>1</v>
      </c>
      <c r="B13" s="34" t="s">
        <v>21</v>
      </c>
      <c r="C13" s="24"/>
      <c r="D13" s="41"/>
      <c r="E13" s="42"/>
      <c r="F13" s="43">
        <f>F14+F20+F21+F22+F23+F24+F25</f>
        <v>3024493.8</v>
      </c>
      <c r="G13" s="43">
        <f>G14+G20+G21+G22+G23+G24+G25</f>
        <v>208575</v>
      </c>
      <c r="H13" s="43">
        <f>F13-G13</f>
        <v>2815918.8</v>
      </c>
    </row>
    <row r="14" spans="1:8" x14ac:dyDescent="0.25">
      <c r="A14" s="23"/>
      <c r="B14" s="34" t="s">
        <v>73</v>
      </c>
      <c r="C14" s="24"/>
      <c r="D14" s="41"/>
      <c r="E14" s="42"/>
      <c r="F14" s="43">
        <f>F15+F16+F17+F18+F19</f>
        <v>2440000</v>
      </c>
      <c r="G14" s="43">
        <f t="shared" ref="G14" si="0">G15+G16+G17+G18+G19</f>
        <v>0</v>
      </c>
      <c r="H14" s="43">
        <f t="shared" ref="H14:H46" si="1">F14-G14</f>
        <v>2440000</v>
      </c>
    </row>
    <row r="15" spans="1:8" x14ac:dyDescent="0.25">
      <c r="A15" s="23"/>
      <c r="B15" s="25" t="s">
        <v>22</v>
      </c>
      <c r="C15" s="35" t="s">
        <v>34</v>
      </c>
      <c r="D15" s="41">
        <v>6</v>
      </c>
      <c r="E15" s="42">
        <v>95000</v>
      </c>
      <c r="F15" s="42">
        <f>D15*E15</f>
        <v>570000</v>
      </c>
      <c r="G15" s="42">
        <v>0</v>
      </c>
      <c r="H15" s="46">
        <f t="shared" si="1"/>
        <v>570000</v>
      </c>
    </row>
    <row r="16" spans="1:8" x14ac:dyDescent="0.25">
      <c r="A16" s="23"/>
      <c r="B16" s="25" t="s">
        <v>23</v>
      </c>
      <c r="C16" s="35" t="s">
        <v>34</v>
      </c>
      <c r="D16" s="41">
        <v>5</v>
      </c>
      <c r="E16" s="42">
        <v>70000</v>
      </c>
      <c r="F16" s="42">
        <f t="shared" ref="F16:F24" si="2">D16*E16</f>
        <v>350000</v>
      </c>
      <c r="G16" s="42">
        <v>0</v>
      </c>
      <c r="H16" s="46">
        <f t="shared" si="1"/>
        <v>350000</v>
      </c>
    </row>
    <row r="17" spans="1:8" x14ac:dyDescent="0.25">
      <c r="A17" s="23"/>
      <c r="B17" s="25" t="s">
        <v>24</v>
      </c>
      <c r="C17" s="35" t="s">
        <v>34</v>
      </c>
      <c r="D17" s="41">
        <v>5</v>
      </c>
      <c r="E17" s="42">
        <v>100000</v>
      </c>
      <c r="F17" s="42">
        <f t="shared" si="2"/>
        <v>500000</v>
      </c>
      <c r="G17" s="42">
        <v>0</v>
      </c>
      <c r="H17" s="46">
        <f t="shared" si="1"/>
        <v>500000</v>
      </c>
    </row>
    <row r="18" spans="1:8" x14ac:dyDescent="0.25">
      <c r="A18" s="23"/>
      <c r="B18" s="25" t="s">
        <v>25</v>
      </c>
      <c r="C18" s="35" t="s">
        <v>34</v>
      </c>
      <c r="D18" s="41">
        <v>5</v>
      </c>
      <c r="E18" s="42">
        <v>60000</v>
      </c>
      <c r="F18" s="42">
        <f t="shared" si="2"/>
        <v>300000</v>
      </c>
      <c r="G18" s="42">
        <v>0</v>
      </c>
      <c r="H18" s="46">
        <f t="shared" si="1"/>
        <v>300000</v>
      </c>
    </row>
    <row r="19" spans="1:8" x14ac:dyDescent="0.25">
      <c r="A19" s="23"/>
      <c r="B19" s="25" t="s">
        <v>74</v>
      </c>
      <c r="C19" s="35" t="s">
        <v>34</v>
      </c>
      <c r="D19" s="41">
        <v>4</v>
      </c>
      <c r="E19" s="42">
        <v>60000</v>
      </c>
      <c r="F19" s="42">
        <f>D19*E19*3</f>
        <v>720000</v>
      </c>
      <c r="G19" s="42">
        <v>0</v>
      </c>
      <c r="H19" s="46">
        <f t="shared" si="1"/>
        <v>720000</v>
      </c>
    </row>
    <row r="20" spans="1:8" ht="18.75" customHeight="1" x14ac:dyDescent="0.25">
      <c r="A20" s="23"/>
      <c r="B20" s="36" t="s">
        <v>33</v>
      </c>
      <c r="C20" s="35" t="s">
        <v>34</v>
      </c>
      <c r="D20" s="45">
        <v>6</v>
      </c>
      <c r="E20" s="42">
        <v>33997.300000000003</v>
      </c>
      <c r="F20" s="42">
        <f t="shared" si="2"/>
        <v>203983.80000000002</v>
      </c>
      <c r="G20" s="46">
        <v>0</v>
      </c>
      <c r="H20" s="46">
        <f t="shared" si="1"/>
        <v>203983.80000000002</v>
      </c>
    </row>
    <row r="21" spans="1:8" ht="18" customHeight="1" x14ac:dyDescent="0.25">
      <c r="A21" s="23"/>
      <c r="B21" s="36" t="s">
        <v>35</v>
      </c>
      <c r="C21" s="35" t="s">
        <v>34</v>
      </c>
      <c r="D21" s="45">
        <v>6</v>
      </c>
      <c r="E21" s="42">
        <v>12200</v>
      </c>
      <c r="F21" s="42">
        <f t="shared" si="2"/>
        <v>73200</v>
      </c>
      <c r="G21" s="46">
        <v>0</v>
      </c>
      <c r="H21" s="46">
        <f t="shared" si="1"/>
        <v>73200</v>
      </c>
    </row>
    <row r="22" spans="1:8" ht="18" customHeight="1" x14ac:dyDescent="0.25">
      <c r="A22" s="23"/>
      <c r="B22" s="36" t="s">
        <v>69</v>
      </c>
      <c r="C22" s="35" t="s">
        <v>34</v>
      </c>
      <c r="D22" s="45">
        <v>6</v>
      </c>
      <c r="E22" s="42">
        <v>2762.5</v>
      </c>
      <c r="F22" s="42">
        <f t="shared" si="2"/>
        <v>16575</v>
      </c>
      <c r="G22" s="46">
        <v>0</v>
      </c>
      <c r="H22" s="46">
        <f t="shared" si="1"/>
        <v>16575</v>
      </c>
    </row>
    <row r="23" spans="1:8" x14ac:dyDescent="0.25">
      <c r="A23" s="23"/>
      <c r="B23" s="36" t="s">
        <v>36</v>
      </c>
      <c r="C23" s="35" t="s">
        <v>34</v>
      </c>
      <c r="D23" s="45">
        <v>6</v>
      </c>
      <c r="E23" s="46">
        <v>2500</v>
      </c>
      <c r="F23" s="42">
        <f t="shared" si="2"/>
        <v>15000</v>
      </c>
      <c r="G23" s="46">
        <v>0</v>
      </c>
      <c r="H23" s="46">
        <f t="shared" si="1"/>
        <v>15000</v>
      </c>
    </row>
    <row r="24" spans="1:8" x14ac:dyDescent="0.25">
      <c r="A24" s="23"/>
      <c r="B24" s="36" t="s">
        <v>37</v>
      </c>
      <c r="C24" s="35" t="s">
        <v>34</v>
      </c>
      <c r="D24" s="45">
        <v>5</v>
      </c>
      <c r="E24" s="42">
        <v>16747</v>
      </c>
      <c r="F24" s="42">
        <f t="shared" si="2"/>
        <v>83735</v>
      </c>
      <c r="G24" s="42">
        <v>16575</v>
      </c>
      <c r="H24" s="46">
        <f t="shared" si="1"/>
        <v>67160</v>
      </c>
    </row>
    <row r="25" spans="1:8" x14ac:dyDescent="0.25">
      <c r="A25" s="39"/>
      <c r="B25" s="44" t="s">
        <v>41</v>
      </c>
      <c r="C25" s="41" t="s">
        <v>39</v>
      </c>
      <c r="D25" s="45">
        <v>1</v>
      </c>
      <c r="E25" s="46">
        <v>192000</v>
      </c>
      <c r="F25" s="46">
        <f>D25*E25</f>
        <v>192000</v>
      </c>
      <c r="G25" s="46">
        <v>192000</v>
      </c>
      <c r="H25" s="46">
        <f t="shared" si="1"/>
        <v>0</v>
      </c>
    </row>
    <row r="26" spans="1:8" ht="21" customHeight="1" x14ac:dyDescent="0.25">
      <c r="A26" s="39">
        <v>2</v>
      </c>
      <c r="B26" s="40" t="s">
        <v>38</v>
      </c>
      <c r="C26" s="41"/>
      <c r="D26" s="41"/>
      <c r="E26" s="42"/>
      <c r="F26" s="43">
        <f>F27+F31+F35+F38+F42</f>
        <v>3843081.2</v>
      </c>
      <c r="G26" s="43">
        <f>G27+G31+G35+G38+G42</f>
        <v>1000000</v>
      </c>
      <c r="H26" s="43">
        <f t="shared" si="1"/>
        <v>2843081.2</v>
      </c>
    </row>
    <row r="27" spans="1:8" ht="51.75" customHeight="1" x14ac:dyDescent="0.25">
      <c r="A27" s="39"/>
      <c r="B27" s="40" t="s">
        <v>88</v>
      </c>
      <c r="C27" s="41"/>
      <c r="D27" s="41"/>
      <c r="E27" s="42"/>
      <c r="F27" s="43">
        <f>SUM(F28:F30)</f>
        <v>395273</v>
      </c>
      <c r="G27" s="43">
        <f>SUM(G28:G30)</f>
        <v>0</v>
      </c>
      <c r="H27" s="43">
        <f t="shared" si="1"/>
        <v>395273</v>
      </c>
    </row>
    <row r="28" spans="1:8" ht="21" customHeight="1" x14ac:dyDescent="0.25">
      <c r="A28" s="39"/>
      <c r="B28" s="44" t="s">
        <v>89</v>
      </c>
      <c r="C28" s="45" t="s">
        <v>39</v>
      </c>
      <c r="D28" s="45">
        <v>3</v>
      </c>
      <c r="E28" s="46">
        <v>105000</v>
      </c>
      <c r="F28" s="46">
        <f>D28*E28</f>
        <v>315000</v>
      </c>
      <c r="G28" s="42"/>
      <c r="H28" s="46">
        <f t="shared" si="1"/>
        <v>315000</v>
      </c>
    </row>
    <row r="29" spans="1:8" ht="18" customHeight="1" x14ac:dyDescent="0.25">
      <c r="A29" s="39"/>
      <c r="B29" s="44" t="s">
        <v>62</v>
      </c>
      <c r="C29" s="45" t="s">
        <v>39</v>
      </c>
      <c r="D29" s="45">
        <v>1</v>
      </c>
      <c r="E29" s="46">
        <v>26273</v>
      </c>
      <c r="F29" s="46">
        <f>D29*E29</f>
        <v>26273</v>
      </c>
      <c r="G29" s="42"/>
      <c r="H29" s="46">
        <f t="shared" si="1"/>
        <v>26273</v>
      </c>
    </row>
    <row r="30" spans="1:8" ht="31.5" x14ac:dyDescent="0.25">
      <c r="A30" s="39"/>
      <c r="B30" s="44" t="s">
        <v>87</v>
      </c>
      <c r="C30" s="45" t="s">
        <v>39</v>
      </c>
      <c r="D30" s="45">
        <v>1</v>
      </c>
      <c r="E30" s="46">
        <v>54000</v>
      </c>
      <c r="F30" s="46">
        <f>D30*E30</f>
        <v>54000</v>
      </c>
      <c r="G30" s="42"/>
      <c r="H30" s="46">
        <f t="shared" si="1"/>
        <v>54000</v>
      </c>
    </row>
    <row r="31" spans="1:8" ht="163.5" customHeight="1" x14ac:dyDescent="0.25">
      <c r="A31" s="39"/>
      <c r="B31" s="47" t="s">
        <v>91</v>
      </c>
      <c r="C31" s="41"/>
      <c r="D31" s="41"/>
      <c r="E31" s="42"/>
      <c r="F31" s="43">
        <f>SUM(F32:F34)</f>
        <v>213000</v>
      </c>
      <c r="G31" s="43">
        <f>SUM(G32:G34)</f>
        <v>0</v>
      </c>
      <c r="H31" s="43">
        <f t="shared" si="1"/>
        <v>213000</v>
      </c>
    </row>
    <row r="32" spans="1:8" ht="35.25" customHeight="1" x14ac:dyDescent="0.25">
      <c r="A32" s="39"/>
      <c r="B32" s="44" t="s">
        <v>75</v>
      </c>
      <c r="C32" s="45" t="s">
        <v>76</v>
      </c>
      <c r="D32" s="45">
        <v>1</v>
      </c>
      <c r="E32" s="46">
        <v>48000</v>
      </c>
      <c r="F32" s="46">
        <f>D32*E32</f>
        <v>48000</v>
      </c>
      <c r="G32" s="42"/>
      <c r="H32" s="46">
        <f t="shared" si="1"/>
        <v>48000</v>
      </c>
    </row>
    <row r="33" spans="1:8" ht="38.25" customHeight="1" x14ac:dyDescent="0.25">
      <c r="A33" s="39"/>
      <c r="B33" s="44" t="s">
        <v>77</v>
      </c>
      <c r="C33" s="45" t="s">
        <v>39</v>
      </c>
      <c r="D33" s="45">
        <v>1</v>
      </c>
      <c r="E33" s="46">
        <v>150000</v>
      </c>
      <c r="F33" s="46">
        <f t="shared" ref="F33:F34" si="3">D33*E33</f>
        <v>150000</v>
      </c>
      <c r="G33" s="42"/>
      <c r="H33" s="46">
        <f t="shared" si="1"/>
        <v>150000</v>
      </c>
    </row>
    <row r="34" spans="1:8" ht="18.75" customHeight="1" x14ac:dyDescent="0.25">
      <c r="A34" s="39"/>
      <c r="B34" s="44" t="s">
        <v>63</v>
      </c>
      <c r="C34" s="45" t="s">
        <v>40</v>
      </c>
      <c r="D34" s="45">
        <v>60</v>
      </c>
      <c r="E34" s="46">
        <v>250</v>
      </c>
      <c r="F34" s="46">
        <f t="shared" si="3"/>
        <v>15000</v>
      </c>
      <c r="G34" s="42"/>
      <c r="H34" s="46">
        <f t="shared" si="1"/>
        <v>15000</v>
      </c>
    </row>
    <row r="35" spans="1:8" ht="66.75" customHeight="1" x14ac:dyDescent="0.25">
      <c r="A35" s="39"/>
      <c r="B35" s="40" t="s">
        <v>78</v>
      </c>
      <c r="C35" s="41"/>
      <c r="D35" s="41"/>
      <c r="E35" s="42"/>
      <c r="F35" s="43">
        <f>SUM(F36:F37)</f>
        <v>2101000.2000000002</v>
      </c>
      <c r="G35" s="43">
        <f>SUM(G36:G37)</f>
        <v>1000000</v>
      </c>
      <c r="H35" s="43">
        <f t="shared" si="1"/>
        <v>1101000.2000000002</v>
      </c>
    </row>
    <row r="36" spans="1:8" ht="21" customHeight="1" x14ac:dyDescent="0.25">
      <c r="A36" s="39"/>
      <c r="B36" s="44" t="s">
        <v>64</v>
      </c>
      <c r="C36" s="45" t="s">
        <v>39</v>
      </c>
      <c r="D36" s="45">
        <v>3</v>
      </c>
      <c r="E36" s="46">
        <v>403333.4</v>
      </c>
      <c r="F36" s="46">
        <f>D36*E36</f>
        <v>1210000.2000000002</v>
      </c>
      <c r="G36" s="46">
        <v>520000</v>
      </c>
      <c r="H36" s="46">
        <f t="shared" si="1"/>
        <v>690000.20000000019</v>
      </c>
    </row>
    <row r="37" spans="1:8" ht="16.5" customHeight="1" x14ac:dyDescent="0.25">
      <c r="A37" s="39"/>
      <c r="B37" s="44" t="s">
        <v>65</v>
      </c>
      <c r="C37" s="45" t="s">
        <v>39</v>
      </c>
      <c r="D37" s="45">
        <v>3</v>
      </c>
      <c r="E37" s="46">
        <v>297000</v>
      </c>
      <c r="F37" s="46">
        <f>D37*E37</f>
        <v>891000</v>
      </c>
      <c r="G37" s="46">
        <v>480000</v>
      </c>
      <c r="H37" s="46">
        <f t="shared" si="1"/>
        <v>411000</v>
      </c>
    </row>
    <row r="38" spans="1:8" s="38" customFormat="1" ht="79.5" customHeight="1" x14ac:dyDescent="0.25">
      <c r="A38" s="48"/>
      <c r="B38" s="47" t="s">
        <v>90</v>
      </c>
      <c r="C38" s="49"/>
      <c r="D38" s="49"/>
      <c r="E38" s="50"/>
      <c r="F38" s="43">
        <f>F39+F40+F41</f>
        <v>333680</v>
      </c>
      <c r="G38" s="43">
        <f>SUM(G39:G41)</f>
        <v>0</v>
      </c>
      <c r="H38" s="43">
        <f t="shared" si="1"/>
        <v>333680</v>
      </c>
    </row>
    <row r="39" spans="1:8" ht="18.75" customHeight="1" x14ac:dyDescent="0.25">
      <c r="A39" s="39"/>
      <c r="B39" s="44" t="s">
        <v>79</v>
      </c>
      <c r="C39" s="41" t="s">
        <v>80</v>
      </c>
      <c r="D39" s="41">
        <v>20</v>
      </c>
      <c r="E39" s="42">
        <v>7384</v>
      </c>
      <c r="F39" s="42">
        <f>D39*E39</f>
        <v>147680</v>
      </c>
      <c r="G39" s="42">
        <v>0</v>
      </c>
      <c r="H39" s="46">
        <f t="shared" si="1"/>
        <v>147680</v>
      </c>
    </row>
    <row r="40" spans="1:8" ht="18.75" customHeight="1" x14ac:dyDescent="0.25">
      <c r="A40" s="39"/>
      <c r="B40" s="44" t="s">
        <v>81</v>
      </c>
      <c r="C40" s="41" t="s">
        <v>80</v>
      </c>
      <c r="D40" s="41">
        <v>8</v>
      </c>
      <c r="E40" s="42">
        <v>5250</v>
      </c>
      <c r="F40" s="42">
        <f>D40*E40</f>
        <v>42000</v>
      </c>
      <c r="G40" s="42">
        <v>0</v>
      </c>
      <c r="H40" s="46">
        <f t="shared" si="1"/>
        <v>42000</v>
      </c>
    </row>
    <row r="41" spans="1:8" ht="37.5" customHeight="1" x14ac:dyDescent="0.25">
      <c r="A41" s="39"/>
      <c r="B41" s="44" t="s">
        <v>84</v>
      </c>
      <c r="C41" s="41" t="s">
        <v>67</v>
      </c>
      <c r="D41" s="41">
        <v>8</v>
      </c>
      <c r="E41" s="42">
        <v>18000</v>
      </c>
      <c r="F41" s="42">
        <f>D41*E41</f>
        <v>144000</v>
      </c>
      <c r="G41" s="42">
        <v>0</v>
      </c>
      <c r="H41" s="46">
        <f t="shared" si="1"/>
        <v>144000</v>
      </c>
    </row>
    <row r="42" spans="1:8" ht="31.5" x14ac:dyDescent="0.25">
      <c r="A42" s="39"/>
      <c r="B42" s="40" t="s">
        <v>82</v>
      </c>
      <c r="C42" s="41"/>
      <c r="D42" s="41"/>
      <c r="E42" s="42"/>
      <c r="F42" s="50">
        <f>F43+F45+F44+F46</f>
        <v>800128</v>
      </c>
      <c r="G42" s="42"/>
      <c r="H42" s="43">
        <f t="shared" si="1"/>
        <v>800128</v>
      </c>
    </row>
    <row r="43" spans="1:8" x14ac:dyDescent="0.25">
      <c r="A43" s="39"/>
      <c r="B43" s="44" t="s">
        <v>85</v>
      </c>
      <c r="C43" s="45" t="s">
        <v>72</v>
      </c>
      <c r="D43" s="45">
        <v>24</v>
      </c>
      <c r="E43" s="46">
        <v>7384</v>
      </c>
      <c r="F43" s="46">
        <f>D43*E43</f>
        <v>177216</v>
      </c>
      <c r="G43" s="42"/>
      <c r="H43" s="46">
        <f t="shared" si="1"/>
        <v>177216</v>
      </c>
    </row>
    <row r="44" spans="1:8" x14ac:dyDescent="0.25">
      <c r="A44" s="39"/>
      <c r="B44" s="44" t="s">
        <v>86</v>
      </c>
      <c r="C44" s="45" t="s">
        <v>72</v>
      </c>
      <c r="D44" s="45">
        <v>12</v>
      </c>
      <c r="E44" s="46">
        <v>11076</v>
      </c>
      <c r="F44" s="46">
        <f>D44*E44</f>
        <v>132912</v>
      </c>
      <c r="G44" s="42"/>
      <c r="H44" s="46">
        <f t="shared" si="1"/>
        <v>132912</v>
      </c>
    </row>
    <row r="45" spans="1:8" x14ac:dyDescent="0.25">
      <c r="A45" s="39"/>
      <c r="B45" s="44" t="s">
        <v>83</v>
      </c>
      <c r="C45" s="45" t="s">
        <v>39</v>
      </c>
      <c r="D45" s="45">
        <v>1</v>
      </c>
      <c r="E45" s="46">
        <v>210000</v>
      </c>
      <c r="F45" s="46">
        <f t="shared" ref="F45:F46" si="4">D45*E45</f>
        <v>210000</v>
      </c>
      <c r="G45" s="42"/>
      <c r="H45" s="46">
        <f t="shared" si="1"/>
        <v>210000</v>
      </c>
    </row>
    <row r="46" spans="1:8" x14ac:dyDescent="0.25">
      <c r="A46" s="39"/>
      <c r="B46" s="44" t="s">
        <v>66</v>
      </c>
      <c r="C46" s="41" t="s">
        <v>39</v>
      </c>
      <c r="D46" s="41">
        <v>7</v>
      </c>
      <c r="E46" s="42">
        <v>40000</v>
      </c>
      <c r="F46" s="46">
        <f t="shared" si="4"/>
        <v>280000</v>
      </c>
      <c r="G46" s="42">
        <v>0</v>
      </c>
      <c r="H46" s="46">
        <f t="shared" si="1"/>
        <v>280000</v>
      </c>
    </row>
    <row r="47" spans="1:8" x14ac:dyDescent="0.25">
      <c r="A47" s="39"/>
      <c r="B47" s="51" t="s">
        <v>9</v>
      </c>
      <c r="C47" s="41"/>
      <c r="D47" s="41"/>
      <c r="E47" s="42"/>
      <c r="F47" s="43">
        <f>F13+F26</f>
        <v>6867575</v>
      </c>
      <c r="G47" s="43">
        <f t="shared" ref="G47:H47" si="5">G13+G26</f>
        <v>1208575</v>
      </c>
      <c r="H47" s="43">
        <f t="shared" si="5"/>
        <v>5659000</v>
      </c>
    </row>
    <row r="48" spans="1:8" x14ac:dyDescent="0.25">
      <c r="A48" s="52"/>
      <c r="B48" s="53"/>
      <c r="C48" s="54"/>
      <c r="D48" s="54"/>
      <c r="E48" s="55"/>
      <c r="F48" s="56"/>
      <c r="G48" s="56"/>
      <c r="H48" s="56"/>
    </row>
    <row r="49" spans="1:8" x14ac:dyDescent="0.25">
      <c r="A49" s="61" t="s">
        <v>10</v>
      </c>
      <c r="B49" s="61"/>
      <c r="C49" s="61"/>
      <c r="D49" s="61"/>
      <c r="E49" s="61"/>
      <c r="F49" s="61"/>
      <c r="G49" s="61"/>
      <c r="H49" s="61"/>
    </row>
    <row r="50" spans="1:8" x14ac:dyDescent="0.25">
      <c r="A50" s="37"/>
      <c r="B50" s="37"/>
      <c r="C50" s="37"/>
      <c r="D50" s="37"/>
      <c r="E50" s="37"/>
      <c r="F50" s="37"/>
      <c r="G50" s="37"/>
      <c r="H50" s="37"/>
    </row>
    <row r="51" spans="1:8" x14ac:dyDescent="0.25">
      <c r="A51" s="57" t="s">
        <v>11</v>
      </c>
      <c r="B51" s="57"/>
      <c r="C51" s="57"/>
      <c r="D51" s="57"/>
      <c r="E51" s="57"/>
      <c r="F51" s="57"/>
      <c r="G51" s="57"/>
      <c r="H51" s="57"/>
    </row>
    <row r="52" spans="1:8" x14ac:dyDescent="0.25">
      <c r="A52" s="31"/>
    </row>
    <row r="53" spans="1:8" x14ac:dyDescent="0.25">
      <c r="A53" s="63" t="s">
        <v>19</v>
      </c>
      <c r="B53" s="63"/>
      <c r="C53" s="63"/>
      <c r="D53" s="63"/>
      <c r="E53" s="63"/>
      <c r="F53" s="63"/>
      <c r="G53" s="63"/>
      <c r="H53" s="63"/>
    </row>
    <row r="54" spans="1:8" x14ac:dyDescent="0.25">
      <c r="A54" s="32"/>
      <c r="B54" s="32"/>
      <c r="C54" s="32"/>
      <c r="D54" s="32"/>
      <c r="E54" s="32"/>
      <c r="F54" s="32"/>
      <c r="G54" s="32"/>
      <c r="H54" s="32"/>
    </row>
    <row r="55" spans="1:8" s="38" customFormat="1" ht="15.75" customHeight="1" x14ac:dyDescent="0.25">
      <c r="A55" s="38" t="s">
        <v>61</v>
      </c>
    </row>
    <row r="56" spans="1:8" x14ac:dyDescent="0.25">
      <c r="A56" s="32"/>
      <c r="B56" s="32" t="s">
        <v>15</v>
      </c>
      <c r="C56" s="32"/>
      <c r="D56" s="32"/>
      <c r="E56" s="32"/>
      <c r="F56" s="32"/>
      <c r="G56" s="32"/>
      <c r="H56" s="32"/>
    </row>
    <row r="57" spans="1:8" x14ac:dyDescent="0.25">
      <c r="A57" s="32"/>
    </row>
    <row r="58" spans="1:8" x14ac:dyDescent="0.25">
      <c r="A58" s="57" t="s">
        <v>12</v>
      </c>
      <c r="B58" s="57"/>
      <c r="C58" s="57"/>
      <c r="D58" s="57"/>
      <c r="E58" s="57"/>
      <c r="F58" s="57"/>
      <c r="G58" s="57"/>
      <c r="H58" s="57"/>
    </row>
    <row r="59" spans="1:8" x14ac:dyDescent="0.25">
      <c r="A59" s="31"/>
    </row>
    <row r="60" spans="1:8" x14ac:dyDescent="0.25">
      <c r="A60" s="57" t="s">
        <v>13</v>
      </c>
      <c r="B60" s="57"/>
      <c r="C60" s="57"/>
      <c r="D60" s="57"/>
      <c r="E60" s="57"/>
      <c r="F60" s="57"/>
      <c r="G60" s="57"/>
      <c r="H60" s="57"/>
    </row>
    <row r="61" spans="1:8" x14ac:dyDescent="0.25">
      <c r="A61" s="31"/>
      <c r="B61" s="31"/>
      <c r="C61" s="31"/>
      <c r="D61" s="31"/>
      <c r="E61" s="31"/>
      <c r="F61" s="31"/>
      <c r="G61" s="31"/>
      <c r="H61" s="31"/>
    </row>
    <row r="62" spans="1:8" x14ac:dyDescent="0.25">
      <c r="A62" s="31" t="s">
        <v>16</v>
      </c>
      <c r="B62" s="31"/>
      <c r="C62" s="31"/>
      <c r="D62" s="31"/>
      <c r="E62" s="31"/>
      <c r="F62" s="31"/>
      <c r="G62" s="31"/>
      <c r="H62" s="31"/>
    </row>
    <row r="63" spans="1:8" x14ac:dyDescent="0.25">
      <c r="A63" s="31"/>
      <c r="B63" s="31"/>
      <c r="C63" s="31"/>
      <c r="D63" s="31"/>
      <c r="E63" s="31"/>
      <c r="F63" s="31"/>
      <c r="G63" s="31"/>
      <c r="H63" s="31"/>
    </row>
    <row r="64" spans="1:8" x14ac:dyDescent="0.25">
      <c r="A64" s="31" t="s">
        <v>60</v>
      </c>
      <c r="B64" s="31"/>
      <c r="C64" s="31"/>
      <c r="D64" s="31"/>
      <c r="E64" s="31"/>
      <c r="F64" s="31"/>
      <c r="G64" s="31"/>
      <c r="H64" s="31"/>
    </row>
    <row r="65" spans="1:8" x14ac:dyDescent="0.25">
      <c r="A65" s="31"/>
      <c r="B65" s="31" t="s">
        <v>15</v>
      </c>
      <c r="C65" s="31"/>
      <c r="D65" s="31"/>
      <c r="E65" s="31"/>
      <c r="F65" s="31"/>
      <c r="G65" s="31"/>
      <c r="H65" s="31"/>
    </row>
    <row r="66" spans="1:8" x14ac:dyDescent="0.25">
      <c r="A66" s="31"/>
      <c r="B66" s="31"/>
      <c r="C66" s="31"/>
      <c r="D66" s="31"/>
      <c r="E66" s="31"/>
      <c r="F66" s="31"/>
      <c r="G66" s="31"/>
      <c r="H66" s="31"/>
    </row>
    <row r="67" spans="1:8" x14ac:dyDescent="0.25">
      <c r="A67" s="31" t="s">
        <v>17</v>
      </c>
      <c r="B67" s="31"/>
      <c r="C67" s="31"/>
      <c r="D67" s="31"/>
      <c r="E67" s="31"/>
      <c r="F67" s="31"/>
      <c r="G67" s="31"/>
      <c r="H67" s="31"/>
    </row>
    <row r="68" spans="1:8" x14ac:dyDescent="0.25">
      <c r="A68" s="31"/>
      <c r="B68" s="31"/>
      <c r="C68" s="31"/>
      <c r="D68" s="31"/>
      <c r="E68" s="31"/>
      <c r="F68" s="31"/>
      <c r="G68" s="31"/>
      <c r="H68" s="31"/>
    </row>
    <row r="69" spans="1:8" x14ac:dyDescent="0.25">
      <c r="A69" s="31" t="s">
        <v>59</v>
      </c>
      <c r="B69" s="31"/>
      <c r="C69" s="31"/>
      <c r="D69" s="31"/>
      <c r="E69" s="31"/>
      <c r="F69" s="31"/>
      <c r="G69" s="31"/>
      <c r="H69" s="31"/>
    </row>
    <row r="70" spans="1:8" x14ac:dyDescent="0.25">
      <c r="A70" s="38"/>
    </row>
    <row r="71" spans="1:8" x14ac:dyDescent="0.25">
      <c r="A71" s="38" t="s">
        <v>70</v>
      </c>
    </row>
    <row r="72" spans="1:8" x14ac:dyDescent="0.25">
      <c r="A72" s="38"/>
    </row>
    <row r="73" spans="1:8" x14ac:dyDescent="0.25">
      <c r="A73" s="38" t="s">
        <v>58</v>
      </c>
    </row>
    <row r="74" spans="1:8" x14ac:dyDescent="0.25">
      <c r="A74" s="38"/>
    </row>
    <row r="75" spans="1:8" x14ac:dyDescent="0.25">
      <c r="A75" s="38" t="s">
        <v>71</v>
      </c>
    </row>
    <row r="76" spans="1:8" x14ac:dyDescent="0.25">
      <c r="A76" s="38"/>
    </row>
    <row r="77" spans="1:8" x14ac:dyDescent="0.25">
      <c r="A77" s="38" t="s">
        <v>57</v>
      </c>
    </row>
  </sheetData>
  <mergeCells count="19">
    <mergeCell ref="A1:H1"/>
    <mergeCell ref="A5:H5"/>
    <mergeCell ref="A7:H7"/>
    <mergeCell ref="A8:H8"/>
    <mergeCell ref="A9:H9"/>
    <mergeCell ref="A2:H2"/>
    <mergeCell ref="A3:H3"/>
    <mergeCell ref="A58:H58"/>
    <mergeCell ref="A60:H60"/>
    <mergeCell ref="F11:F12"/>
    <mergeCell ref="G11:H11"/>
    <mergeCell ref="A49:H49"/>
    <mergeCell ref="A51:H51"/>
    <mergeCell ref="A11:A12"/>
    <mergeCell ref="B11:B12"/>
    <mergeCell ref="C11:C12"/>
    <mergeCell ref="D11:D12"/>
    <mergeCell ref="E11:E12"/>
    <mergeCell ref="A53:H5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83FF7-92CF-4D16-8629-58DC172F8702}">
  <dimension ref="A1:T55"/>
  <sheetViews>
    <sheetView topLeftCell="A7" workbookViewId="0">
      <selection activeCell="C48" sqref="C48"/>
    </sheetView>
  </sheetViews>
  <sheetFormatPr defaultRowHeight="12.75" x14ac:dyDescent="0.25"/>
  <cols>
    <col min="1" max="1" width="19.28515625" style="3" customWidth="1"/>
    <col min="2" max="2" width="9.140625" style="2"/>
    <col min="3" max="10" width="8.140625" style="14" customWidth="1"/>
    <col min="11" max="14" width="8.140625" style="2" customWidth="1"/>
    <col min="15" max="15" width="9.7109375" style="2" customWidth="1"/>
    <col min="16" max="19" width="8.140625" style="2" customWidth="1"/>
    <col min="20" max="20" width="10.42578125" style="2" customWidth="1"/>
    <col min="21" max="16384" width="9.140625" style="2"/>
  </cols>
  <sheetData>
    <row r="1" spans="1:20" x14ac:dyDescent="0.25">
      <c r="A1" s="9" t="s">
        <v>22</v>
      </c>
      <c r="B1" s="10" t="s">
        <v>27</v>
      </c>
      <c r="C1" s="13" t="s">
        <v>28</v>
      </c>
      <c r="D1" s="13">
        <v>95000</v>
      </c>
      <c r="E1" s="13">
        <v>570000</v>
      </c>
    </row>
    <row r="2" spans="1:20" x14ac:dyDescent="0.25">
      <c r="A2" s="9" t="s">
        <v>23</v>
      </c>
      <c r="B2" s="10" t="s">
        <v>27</v>
      </c>
      <c r="C2" s="13" t="s">
        <v>29</v>
      </c>
      <c r="D2" s="13">
        <v>70000</v>
      </c>
      <c r="E2" s="13">
        <v>350000</v>
      </c>
    </row>
    <row r="3" spans="1:20" ht="25.5" x14ac:dyDescent="0.25">
      <c r="A3" s="9" t="s">
        <v>24</v>
      </c>
      <c r="B3" s="10" t="s">
        <v>27</v>
      </c>
      <c r="C3" s="13" t="s">
        <v>29</v>
      </c>
      <c r="D3" s="13">
        <v>100000</v>
      </c>
      <c r="E3" s="13">
        <v>500000</v>
      </c>
    </row>
    <row r="4" spans="1:20" x14ac:dyDescent="0.25">
      <c r="A4" s="9" t="s">
        <v>25</v>
      </c>
      <c r="B4" s="10" t="s">
        <v>26</v>
      </c>
      <c r="C4" s="13" t="s">
        <v>29</v>
      </c>
      <c r="D4" s="13">
        <v>60000</v>
      </c>
      <c r="E4" s="13">
        <v>300000</v>
      </c>
    </row>
    <row r="5" spans="1:20" ht="25.5" x14ac:dyDescent="0.25">
      <c r="A5" s="9" t="s">
        <v>30</v>
      </c>
      <c r="B5" s="10" t="s">
        <v>31</v>
      </c>
      <c r="C5" s="13" t="s">
        <v>32</v>
      </c>
      <c r="D5" s="13">
        <v>60000</v>
      </c>
      <c r="E5" s="13">
        <v>720000</v>
      </c>
    </row>
    <row r="6" spans="1:20" x14ac:dyDescent="0.25">
      <c r="A6" s="11" t="s">
        <v>54</v>
      </c>
      <c r="B6" s="12" t="s">
        <v>34</v>
      </c>
      <c r="C6" s="15" t="s">
        <v>28</v>
      </c>
      <c r="D6" s="16"/>
      <c r="E6" s="22"/>
    </row>
    <row r="7" spans="1:20" x14ac:dyDescent="0.25">
      <c r="A7" s="11" t="s">
        <v>44</v>
      </c>
      <c r="B7" s="12" t="s">
        <v>34</v>
      </c>
      <c r="C7" s="15" t="s">
        <v>28</v>
      </c>
      <c r="D7" s="16"/>
      <c r="E7" s="22"/>
    </row>
    <row r="9" spans="1:20" x14ac:dyDescent="0.25">
      <c r="A9" s="4"/>
      <c r="B9" s="5"/>
      <c r="C9" s="17"/>
      <c r="D9" s="17"/>
      <c r="E9" s="17"/>
      <c r="F9" s="17"/>
      <c r="G9" s="17"/>
      <c r="H9" s="17"/>
      <c r="I9" s="17"/>
      <c r="J9" s="17"/>
      <c r="L9" s="2" t="s">
        <v>68</v>
      </c>
    </row>
    <row r="10" spans="1:20" x14ac:dyDescent="0.25">
      <c r="A10" s="1" t="s">
        <v>46</v>
      </c>
      <c r="B10" s="6" t="s">
        <v>47</v>
      </c>
      <c r="C10" s="8" t="s">
        <v>48</v>
      </c>
      <c r="D10" s="8" t="s">
        <v>49</v>
      </c>
      <c r="E10" s="8" t="s">
        <v>50</v>
      </c>
      <c r="F10" s="8" t="s">
        <v>51</v>
      </c>
      <c r="G10" s="8" t="s">
        <v>45</v>
      </c>
      <c r="H10" s="8" t="s">
        <v>52</v>
      </c>
      <c r="I10" s="8" t="s">
        <v>44</v>
      </c>
      <c r="J10" s="8" t="s">
        <v>53</v>
      </c>
      <c r="L10" s="18" t="s">
        <v>47</v>
      </c>
      <c r="M10" s="19" t="s">
        <v>48</v>
      </c>
      <c r="N10" s="19" t="s">
        <v>49</v>
      </c>
      <c r="O10" s="19" t="s">
        <v>50</v>
      </c>
      <c r="P10" s="19" t="s">
        <v>51</v>
      </c>
      <c r="Q10" s="19" t="s">
        <v>45</v>
      </c>
      <c r="R10" s="19" t="s">
        <v>52</v>
      </c>
      <c r="S10" s="19" t="s">
        <v>44</v>
      </c>
      <c r="T10" s="19" t="s">
        <v>53</v>
      </c>
    </row>
    <row r="11" spans="1:20" x14ac:dyDescent="0.25">
      <c r="A11" s="7">
        <v>95000</v>
      </c>
      <c r="B11" s="8">
        <f>A11*10%</f>
        <v>9500</v>
      </c>
      <c r="C11" s="8">
        <f>((A11-B11-(14*3692))-D11)*0.1</f>
        <v>3191.2000000000003</v>
      </c>
      <c r="D11" s="8">
        <f>A11*2%</f>
        <v>1900</v>
      </c>
      <c r="E11" s="8">
        <f>A11-B11-C11-D11</f>
        <v>80408.800000000003</v>
      </c>
      <c r="F11" s="8">
        <f>(A11-B11)*0.035</f>
        <v>2992.5000000000005</v>
      </c>
      <c r="G11" s="8"/>
      <c r="H11" s="8">
        <f>((A11-B11-D11)*9.5%)-F11</f>
        <v>4949.5</v>
      </c>
      <c r="I11" s="8">
        <f>A11*3%</f>
        <v>2850</v>
      </c>
      <c r="J11" s="8">
        <f>B11+C11+D11+E11</f>
        <v>95000</v>
      </c>
      <c r="L11" s="20">
        <f>B11+B19+B26+B33+B40+B46+B52</f>
        <v>50500</v>
      </c>
      <c r="M11" s="20">
        <f>C11+C19+C26+C33+C40+C46+C52</f>
        <v>6966</v>
      </c>
      <c r="N11" s="20">
        <f t="shared" ref="M11:T16" si="0">D11+D19+D26+D33+D40+D46+D52</f>
        <v>10100</v>
      </c>
      <c r="O11" s="20">
        <f t="shared" si="0"/>
        <v>437434</v>
      </c>
      <c r="P11" s="20">
        <f t="shared" si="0"/>
        <v>21017.5</v>
      </c>
      <c r="Q11" s="20">
        <f t="shared" si="0"/>
        <v>3825</v>
      </c>
      <c r="R11" s="20">
        <f t="shared" si="0"/>
        <v>21200.5</v>
      </c>
      <c r="S11" s="20">
        <f t="shared" si="0"/>
        <v>15150</v>
      </c>
      <c r="T11" s="20">
        <f t="shared" si="0"/>
        <v>505000</v>
      </c>
    </row>
    <row r="12" spans="1:20" x14ac:dyDescent="0.25">
      <c r="A12" s="7">
        <v>95000</v>
      </c>
      <c r="B12" s="8">
        <f t="shared" ref="B12:B16" si="1">A12*10%</f>
        <v>9500</v>
      </c>
      <c r="C12" s="8">
        <f t="shared" ref="C12:C16" si="2">((A12-B12-(14*3692))-D12)*0.1</f>
        <v>3191.2000000000003</v>
      </c>
      <c r="D12" s="8">
        <f t="shared" ref="D12:D16" si="3">A12*2%</f>
        <v>1900</v>
      </c>
      <c r="E12" s="8">
        <f t="shared" ref="E12:E16" si="4">A12-B12-C12-D12</f>
        <v>80408.800000000003</v>
      </c>
      <c r="F12" s="8">
        <f t="shared" ref="F12:F16" si="5">(A12-B12)*0.035</f>
        <v>2992.5000000000005</v>
      </c>
      <c r="G12" s="8"/>
      <c r="H12" s="8">
        <f t="shared" ref="H12:H16" si="6">((A12-B12-D12)*9.5%)-F12</f>
        <v>4949.5</v>
      </c>
      <c r="I12" s="8">
        <f t="shared" ref="I12:I16" si="7">A12*3%</f>
        <v>2850</v>
      </c>
      <c r="J12" s="8">
        <f t="shared" ref="J12:J16" si="8">B12+C12+D12+E12</f>
        <v>95000</v>
      </c>
      <c r="L12" s="20">
        <f t="shared" ref="L12:L16" si="9">B12+B20+B27+B34+B41+B47+B53</f>
        <v>50500</v>
      </c>
      <c r="M12" s="20">
        <f t="shared" si="0"/>
        <v>6966</v>
      </c>
      <c r="N12" s="20">
        <f t="shared" si="0"/>
        <v>10100</v>
      </c>
      <c r="O12" s="20">
        <f t="shared" si="0"/>
        <v>437434</v>
      </c>
      <c r="P12" s="20">
        <f t="shared" si="0"/>
        <v>21017.5</v>
      </c>
      <c r="Q12" s="20">
        <f t="shared" si="0"/>
        <v>3825</v>
      </c>
      <c r="R12" s="20">
        <f t="shared" si="0"/>
        <v>21200.5</v>
      </c>
      <c r="S12" s="20">
        <f t="shared" si="0"/>
        <v>15150</v>
      </c>
      <c r="T12" s="20">
        <f t="shared" si="0"/>
        <v>505000</v>
      </c>
    </row>
    <row r="13" spans="1:20" x14ac:dyDescent="0.25">
      <c r="A13" s="7">
        <v>95000</v>
      </c>
      <c r="B13" s="8">
        <f t="shared" si="1"/>
        <v>9500</v>
      </c>
      <c r="C13" s="8">
        <f t="shared" si="2"/>
        <v>3191.2000000000003</v>
      </c>
      <c r="D13" s="8">
        <f t="shared" si="3"/>
        <v>1900</v>
      </c>
      <c r="E13" s="8">
        <f t="shared" si="4"/>
        <v>80408.800000000003</v>
      </c>
      <c r="F13" s="8">
        <f t="shared" si="5"/>
        <v>2992.5000000000005</v>
      </c>
      <c r="G13" s="8"/>
      <c r="H13" s="8">
        <f t="shared" si="6"/>
        <v>4949.5</v>
      </c>
      <c r="I13" s="8">
        <f t="shared" si="7"/>
        <v>2850</v>
      </c>
      <c r="J13" s="8">
        <f t="shared" si="8"/>
        <v>95000</v>
      </c>
      <c r="L13" s="20">
        <f t="shared" si="9"/>
        <v>50500</v>
      </c>
      <c r="M13" s="20">
        <f t="shared" si="0"/>
        <v>6966</v>
      </c>
      <c r="N13" s="20">
        <f t="shared" si="0"/>
        <v>10100</v>
      </c>
      <c r="O13" s="20">
        <f t="shared" si="0"/>
        <v>437434</v>
      </c>
      <c r="P13" s="20">
        <f t="shared" si="0"/>
        <v>21017.5</v>
      </c>
      <c r="Q13" s="20">
        <f t="shared" si="0"/>
        <v>3825</v>
      </c>
      <c r="R13" s="20">
        <f t="shared" si="0"/>
        <v>21200.5</v>
      </c>
      <c r="S13" s="20">
        <f t="shared" si="0"/>
        <v>15150</v>
      </c>
      <c r="T13" s="20">
        <f t="shared" si="0"/>
        <v>505000</v>
      </c>
    </row>
    <row r="14" spans="1:20" x14ac:dyDescent="0.25">
      <c r="A14" s="7">
        <v>95000</v>
      </c>
      <c r="B14" s="8">
        <f t="shared" si="1"/>
        <v>9500</v>
      </c>
      <c r="C14" s="8">
        <f t="shared" si="2"/>
        <v>3191.2000000000003</v>
      </c>
      <c r="D14" s="8">
        <f t="shared" si="3"/>
        <v>1900</v>
      </c>
      <c r="E14" s="8">
        <f t="shared" si="4"/>
        <v>80408.800000000003</v>
      </c>
      <c r="F14" s="8">
        <f t="shared" si="5"/>
        <v>2992.5000000000005</v>
      </c>
      <c r="G14" s="8"/>
      <c r="H14" s="8">
        <f t="shared" si="6"/>
        <v>4949.5</v>
      </c>
      <c r="I14" s="8">
        <f t="shared" si="7"/>
        <v>2850</v>
      </c>
      <c r="J14" s="8">
        <f t="shared" si="8"/>
        <v>95000</v>
      </c>
      <c r="L14" s="20">
        <f t="shared" si="9"/>
        <v>50500</v>
      </c>
      <c r="M14" s="20">
        <f t="shared" si="0"/>
        <v>6966</v>
      </c>
      <c r="N14" s="20">
        <f t="shared" si="0"/>
        <v>10100</v>
      </c>
      <c r="O14" s="20">
        <f t="shared" si="0"/>
        <v>437434</v>
      </c>
      <c r="P14" s="20">
        <f t="shared" si="0"/>
        <v>21017.5</v>
      </c>
      <c r="Q14" s="20">
        <f t="shared" si="0"/>
        <v>3825</v>
      </c>
      <c r="R14" s="20">
        <f t="shared" si="0"/>
        <v>21200.5</v>
      </c>
      <c r="S14" s="20">
        <f>I14+I22+I29+I36+I43+I49+I55</f>
        <v>15150</v>
      </c>
      <c r="T14" s="20">
        <f t="shared" si="0"/>
        <v>505000</v>
      </c>
    </row>
    <row r="15" spans="1:20" x14ac:dyDescent="0.25">
      <c r="A15" s="7">
        <v>95000</v>
      </c>
      <c r="B15" s="8">
        <f t="shared" si="1"/>
        <v>9500</v>
      </c>
      <c r="C15" s="8">
        <f t="shared" si="2"/>
        <v>3191.2000000000003</v>
      </c>
      <c r="D15" s="8">
        <f t="shared" si="3"/>
        <v>1900</v>
      </c>
      <c r="E15" s="8">
        <f t="shared" si="4"/>
        <v>80408.800000000003</v>
      </c>
      <c r="F15" s="8">
        <f t="shared" si="5"/>
        <v>2992.5000000000005</v>
      </c>
      <c r="G15" s="8"/>
      <c r="H15" s="8">
        <f t="shared" si="6"/>
        <v>4949.5</v>
      </c>
      <c r="I15" s="8">
        <f t="shared" si="7"/>
        <v>2850</v>
      </c>
      <c r="J15" s="8">
        <f t="shared" si="8"/>
        <v>95000</v>
      </c>
      <c r="L15" s="20">
        <f t="shared" si="9"/>
        <v>32500</v>
      </c>
      <c r="M15" s="20">
        <f t="shared" si="0"/>
        <v>6932.64</v>
      </c>
      <c r="N15" s="20">
        <f t="shared" si="0"/>
        <v>6500</v>
      </c>
      <c r="O15" s="20">
        <f t="shared" si="0"/>
        <v>279067.36</v>
      </c>
      <c r="P15" s="20">
        <f t="shared" si="0"/>
        <v>12092.5</v>
      </c>
      <c r="Q15" s="20">
        <f t="shared" si="0"/>
        <v>1275</v>
      </c>
      <c r="R15" s="20">
        <f t="shared" si="0"/>
        <v>15077.5</v>
      </c>
      <c r="S15" s="20">
        <f>I15+I23+I30+I37+I44+I50+I56</f>
        <v>9750</v>
      </c>
      <c r="T15" s="20">
        <f t="shared" si="0"/>
        <v>325000</v>
      </c>
    </row>
    <row r="16" spans="1:20" x14ac:dyDescent="0.25">
      <c r="A16" s="7">
        <v>95000</v>
      </c>
      <c r="B16" s="8">
        <f t="shared" si="1"/>
        <v>9500</v>
      </c>
      <c r="C16" s="8">
        <f t="shared" si="2"/>
        <v>3191.2000000000003</v>
      </c>
      <c r="D16" s="8">
        <f t="shared" si="3"/>
        <v>1900</v>
      </c>
      <c r="E16" s="8">
        <f t="shared" si="4"/>
        <v>80408.800000000003</v>
      </c>
      <c r="F16" s="8">
        <f t="shared" si="5"/>
        <v>2992.5000000000005</v>
      </c>
      <c r="G16" s="8"/>
      <c r="H16" s="8">
        <f t="shared" si="6"/>
        <v>4949.5</v>
      </c>
      <c r="I16" s="8">
        <f t="shared" si="7"/>
        <v>2850</v>
      </c>
      <c r="J16" s="8">
        <f t="shared" si="8"/>
        <v>95000</v>
      </c>
      <c r="L16" s="20">
        <f t="shared" si="9"/>
        <v>9500</v>
      </c>
      <c r="M16" s="20">
        <f t="shared" si="0"/>
        <v>3191.2000000000003</v>
      </c>
      <c r="N16" s="20">
        <f t="shared" si="0"/>
        <v>1900</v>
      </c>
      <c r="O16" s="20">
        <f t="shared" si="0"/>
        <v>80408.800000000003</v>
      </c>
      <c r="P16" s="20">
        <f t="shared" si="0"/>
        <v>2992.5000000000005</v>
      </c>
      <c r="Q16" s="20">
        <f t="shared" si="0"/>
        <v>0</v>
      </c>
      <c r="R16" s="20">
        <f t="shared" si="0"/>
        <v>4949.5</v>
      </c>
      <c r="S16" s="20">
        <f>I16+I24+I31+I38+I45+I51+I57</f>
        <v>2850</v>
      </c>
      <c r="T16" s="20">
        <f t="shared" si="0"/>
        <v>95000</v>
      </c>
    </row>
    <row r="17" spans="1:20" x14ac:dyDescent="0.25">
      <c r="L17" s="21">
        <f>SUM(L11:L16)</f>
        <v>244000</v>
      </c>
      <c r="M17" s="21">
        <f t="shared" ref="M17:T17" si="10">SUM(M11:M16)</f>
        <v>37987.839999999997</v>
      </c>
      <c r="N17" s="21">
        <f t="shared" si="10"/>
        <v>48800</v>
      </c>
      <c r="O17" s="21">
        <f t="shared" si="10"/>
        <v>2109212.1599999997</v>
      </c>
      <c r="P17" s="21">
        <f t="shared" si="10"/>
        <v>99155</v>
      </c>
      <c r="Q17" s="21">
        <f t="shared" si="10"/>
        <v>16575</v>
      </c>
      <c r="R17" s="21">
        <f t="shared" si="10"/>
        <v>104829</v>
      </c>
      <c r="S17" s="21">
        <f t="shared" si="10"/>
        <v>73200</v>
      </c>
      <c r="T17" s="21">
        <f t="shared" si="10"/>
        <v>2440000</v>
      </c>
    </row>
    <row r="18" spans="1:20" x14ac:dyDescent="0.25">
      <c r="A18" s="1" t="s">
        <v>46</v>
      </c>
      <c r="B18" s="6" t="s">
        <v>47</v>
      </c>
      <c r="C18" s="8" t="s">
        <v>48</v>
      </c>
      <c r="D18" s="8" t="s">
        <v>49</v>
      </c>
      <c r="E18" s="8" t="s">
        <v>50</v>
      </c>
      <c r="F18" s="8" t="s">
        <v>51</v>
      </c>
      <c r="G18" s="8" t="s">
        <v>45</v>
      </c>
      <c r="H18" s="8" t="s">
        <v>52</v>
      </c>
      <c r="I18" s="8" t="s">
        <v>44</v>
      </c>
      <c r="J18" s="8" t="s">
        <v>53</v>
      </c>
      <c r="L18" s="14"/>
      <c r="M18" s="14"/>
      <c r="N18" s="14"/>
      <c r="O18" s="14"/>
      <c r="P18" s="14"/>
      <c r="Q18" s="14"/>
      <c r="R18" s="14"/>
      <c r="S18" s="14"/>
      <c r="T18" s="14"/>
    </row>
    <row r="19" spans="1:20" x14ac:dyDescent="0.25">
      <c r="A19" s="9">
        <v>70000</v>
      </c>
      <c r="B19" s="8">
        <f>A19*10%</f>
        <v>7000</v>
      </c>
      <c r="C19" s="8">
        <f>((A19-B19-(14*3692))-D19)*0.01</f>
        <v>99.12</v>
      </c>
      <c r="D19" s="8">
        <f>A19*2%</f>
        <v>1400</v>
      </c>
      <c r="E19" s="8">
        <f>A19-B19-C19-D19</f>
        <v>61500.88</v>
      </c>
      <c r="F19" s="8">
        <v>2975</v>
      </c>
      <c r="G19" s="8">
        <v>1275</v>
      </c>
      <c r="H19" s="8">
        <f>((A19-B19-D19)*9.5%)-F19</f>
        <v>2877</v>
      </c>
      <c r="I19" s="8">
        <f>A19*3%</f>
        <v>2100</v>
      </c>
      <c r="J19" s="8">
        <f>B19+C19+D19+E19</f>
        <v>70000</v>
      </c>
      <c r="L19" s="14"/>
      <c r="M19" s="14"/>
      <c r="N19" s="14"/>
      <c r="O19" s="14"/>
      <c r="P19" s="14">
        <f>P17+R17</f>
        <v>203984</v>
      </c>
      <c r="Q19" s="14"/>
      <c r="R19" s="14"/>
      <c r="S19" s="14"/>
      <c r="T19" s="14"/>
    </row>
    <row r="20" spans="1:20" x14ac:dyDescent="0.25">
      <c r="A20" s="9">
        <v>70000</v>
      </c>
      <c r="B20" s="8">
        <f t="shared" ref="B20:B23" si="11">A20*10%</f>
        <v>7000</v>
      </c>
      <c r="C20" s="8">
        <f t="shared" ref="C20:C23" si="12">((A20-B20-(14*3692))-D20)*0.01</f>
        <v>99.12</v>
      </c>
      <c r="D20" s="8">
        <f t="shared" ref="D20:D23" si="13">A20*2%</f>
        <v>1400</v>
      </c>
      <c r="E20" s="8">
        <f t="shared" ref="E20:E23" si="14">A20-B20-C20-D20</f>
        <v>61500.88</v>
      </c>
      <c r="F20" s="8">
        <v>2975</v>
      </c>
      <c r="G20" s="8">
        <v>1275</v>
      </c>
      <c r="H20" s="8">
        <f t="shared" ref="H20:H23" si="15">((A20-B20-D20)*9.5%)-F20</f>
        <v>2877</v>
      </c>
      <c r="I20" s="8">
        <f t="shared" ref="I20:I23" si="16">A20*3%</f>
        <v>2100</v>
      </c>
      <c r="J20" s="8">
        <f t="shared" ref="J20:J23" si="17">B20+C20+D20+E20</f>
        <v>70000</v>
      </c>
      <c r="L20" s="14"/>
      <c r="M20" s="14"/>
      <c r="N20" s="14"/>
      <c r="O20" s="14"/>
      <c r="P20" s="14"/>
      <c r="Q20" s="14"/>
      <c r="R20" s="14"/>
      <c r="S20" s="14"/>
      <c r="T20" s="14"/>
    </row>
    <row r="21" spans="1:20" x14ac:dyDescent="0.25">
      <c r="A21" s="9">
        <v>70000</v>
      </c>
      <c r="B21" s="8">
        <f t="shared" si="11"/>
        <v>7000</v>
      </c>
      <c r="C21" s="8">
        <f t="shared" si="12"/>
        <v>99.12</v>
      </c>
      <c r="D21" s="8">
        <f t="shared" si="13"/>
        <v>1400</v>
      </c>
      <c r="E21" s="8">
        <f t="shared" si="14"/>
        <v>61500.88</v>
      </c>
      <c r="F21" s="8">
        <v>2975</v>
      </c>
      <c r="G21" s="8">
        <v>1275</v>
      </c>
      <c r="H21" s="8">
        <f t="shared" si="15"/>
        <v>2877</v>
      </c>
      <c r="I21" s="8">
        <f t="shared" si="16"/>
        <v>2100</v>
      </c>
      <c r="J21" s="8">
        <f t="shared" si="17"/>
        <v>70000</v>
      </c>
      <c r="L21" s="14"/>
      <c r="M21" s="14"/>
      <c r="N21" s="14"/>
      <c r="O21" s="14"/>
      <c r="P21" s="14"/>
      <c r="Q21" s="14"/>
      <c r="R21" s="14"/>
      <c r="S21" s="14"/>
      <c r="T21" s="14"/>
    </row>
    <row r="22" spans="1:20" x14ac:dyDescent="0.25">
      <c r="A22" s="9">
        <v>70000</v>
      </c>
      <c r="B22" s="8">
        <f t="shared" si="11"/>
        <v>7000</v>
      </c>
      <c r="C22" s="8">
        <f t="shared" si="12"/>
        <v>99.12</v>
      </c>
      <c r="D22" s="8">
        <f t="shared" si="13"/>
        <v>1400</v>
      </c>
      <c r="E22" s="8">
        <f t="shared" si="14"/>
        <v>61500.88</v>
      </c>
      <c r="F22" s="8">
        <v>2975</v>
      </c>
      <c r="G22" s="8">
        <v>1275</v>
      </c>
      <c r="H22" s="8">
        <f t="shared" si="15"/>
        <v>2877</v>
      </c>
      <c r="I22" s="8">
        <f t="shared" si="16"/>
        <v>2100</v>
      </c>
      <c r="J22" s="8">
        <f t="shared" si="17"/>
        <v>70000</v>
      </c>
      <c r="L22" s="14"/>
      <c r="M22" s="14"/>
      <c r="N22" s="14"/>
      <c r="O22" s="14"/>
      <c r="P22" s="14"/>
      <c r="Q22" s="14"/>
      <c r="R22" s="14"/>
      <c r="S22" s="14"/>
      <c r="T22" s="14"/>
    </row>
    <row r="23" spans="1:20" x14ac:dyDescent="0.25">
      <c r="A23" s="9">
        <v>70000</v>
      </c>
      <c r="B23" s="8">
        <f t="shared" si="11"/>
        <v>7000</v>
      </c>
      <c r="C23" s="8">
        <f t="shared" si="12"/>
        <v>99.12</v>
      </c>
      <c r="D23" s="8">
        <f t="shared" si="13"/>
        <v>1400</v>
      </c>
      <c r="E23" s="8">
        <f t="shared" si="14"/>
        <v>61500.88</v>
      </c>
      <c r="F23" s="8">
        <v>2975</v>
      </c>
      <c r="G23" s="8">
        <v>1275</v>
      </c>
      <c r="H23" s="8">
        <f t="shared" si="15"/>
        <v>2877</v>
      </c>
      <c r="I23" s="8">
        <f t="shared" si="16"/>
        <v>2100</v>
      </c>
      <c r="J23" s="8">
        <f t="shared" si="17"/>
        <v>70000</v>
      </c>
      <c r="L23" s="14"/>
      <c r="M23" s="14"/>
      <c r="N23" s="14"/>
      <c r="O23" s="14"/>
      <c r="P23" s="14"/>
      <c r="Q23" s="14"/>
      <c r="R23" s="14"/>
      <c r="S23" s="14"/>
      <c r="T23" s="14"/>
    </row>
    <row r="24" spans="1:20" x14ac:dyDescent="0.25">
      <c r="L24" s="14"/>
      <c r="M24" s="14"/>
      <c r="N24" s="14"/>
      <c r="O24" s="14"/>
      <c r="P24" s="14"/>
      <c r="Q24" s="14"/>
      <c r="R24" s="14"/>
      <c r="S24" s="14"/>
      <c r="T24" s="14"/>
    </row>
    <row r="25" spans="1:20" x14ac:dyDescent="0.25">
      <c r="A25" s="1" t="s">
        <v>46</v>
      </c>
      <c r="B25" s="6" t="s">
        <v>47</v>
      </c>
      <c r="C25" s="8" t="s">
        <v>48</v>
      </c>
      <c r="D25" s="8" t="s">
        <v>49</v>
      </c>
      <c r="E25" s="8" t="s">
        <v>50</v>
      </c>
      <c r="F25" s="8" t="s">
        <v>51</v>
      </c>
      <c r="G25" s="8" t="s">
        <v>45</v>
      </c>
      <c r="H25" s="8" t="s">
        <v>52</v>
      </c>
      <c r="I25" s="8" t="s">
        <v>44</v>
      </c>
      <c r="J25" s="8" t="s">
        <v>53</v>
      </c>
    </row>
    <row r="26" spans="1:20" x14ac:dyDescent="0.25">
      <c r="A26" s="9">
        <v>100000</v>
      </c>
      <c r="B26" s="8">
        <f>A26*10%</f>
        <v>10000</v>
      </c>
      <c r="C26" s="8">
        <f>((A26-B26-(14*3692))-D26)*0.1</f>
        <v>3631.2000000000003</v>
      </c>
      <c r="D26" s="8">
        <f>A26*2%</f>
        <v>2000</v>
      </c>
      <c r="E26" s="8">
        <f>A26-B26-C26-D26</f>
        <v>84368.8</v>
      </c>
      <c r="F26" s="8">
        <f>(A26-B26)*0.035</f>
        <v>3150.0000000000005</v>
      </c>
      <c r="G26" s="8"/>
      <c r="H26" s="8">
        <f>((A26-B26-D26)*9.5%)-F26</f>
        <v>5210</v>
      </c>
      <c r="I26" s="8">
        <f>A26*3%</f>
        <v>3000</v>
      </c>
      <c r="J26" s="8">
        <f>B26+C26+D26+E26</f>
        <v>100000</v>
      </c>
    </row>
    <row r="27" spans="1:20" x14ac:dyDescent="0.25">
      <c r="A27" s="9">
        <v>100000</v>
      </c>
      <c r="B27" s="8">
        <f t="shared" ref="B27:B30" si="18">A27*10%</f>
        <v>10000</v>
      </c>
      <c r="C27" s="8">
        <f t="shared" ref="C27:C30" si="19">((A27-B27-(14*3692))-D27)*0.1</f>
        <v>3631.2000000000003</v>
      </c>
      <c r="D27" s="8">
        <f t="shared" ref="D27:D30" si="20">A27*2%</f>
        <v>2000</v>
      </c>
      <c r="E27" s="8">
        <f t="shared" ref="E27:E30" si="21">A27-B27-C27-D27</f>
        <v>84368.8</v>
      </c>
      <c r="F27" s="8">
        <f t="shared" ref="F27:F30" si="22">(A27-B27)*0.035</f>
        <v>3150.0000000000005</v>
      </c>
      <c r="G27" s="8"/>
      <c r="H27" s="8">
        <f t="shared" ref="H27:H30" si="23">((A27-B27-D27)*9.5%)-F27</f>
        <v>5210</v>
      </c>
      <c r="I27" s="8">
        <f t="shared" ref="I27:I30" si="24">A27*3%</f>
        <v>3000</v>
      </c>
      <c r="J27" s="8">
        <f t="shared" ref="J27:J30" si="25">B27+C27+D27+E27</f>
        <v>100000</v>
      </c>
    </row>
    <row r="28" spans="1:20" x14ac:dyDescent="0.25">
      <c r="A28" s="9">
        <v>100000</v>
      </c>
      <c r="B28" s="8">
        <f t="shared" si="18"/>
        <v>10000</v>
      </c>
      <c r="C28" s="8">
        <f t="shared" si="19"/>
        <v>3631.2000000000003</v>
      </c>
      <c r="D28" s="8">
        <f t="shared" si="20"/>
        <v>2000</v>
      </c>
      <c r="E28" s="8">
        <f t="shared" si="21"/>
        <v>84368.8</v>
      </c>
      <c r="F28" s="8">
        <f t="shared" si="22"/>
        <v>3150.0000000000005</v>
      </c>
      <c r="G28" s="8"/>
      <c r="H28" s="8">
        <f t="shared" si="23"/>
        <v>5210</v>
      </c>
      <c r="I28" s="8">
        <f t="shared" si="24"/>
        <v>3000</v>
      </c>
      <c r="J28" s="8">
        <f t="shared" si="25"/>
        <v>100000</v>
      </c>
    </row>
    <row r="29" spans="1:20" x14ac:dyDescent="0.25">
      <c r="A29" s="9">
        <v>100000</v>
      </c>
      <c r="B29" s="8">
        <f t="shared" si="18"/>
        <v>10000</v>
      </c>
      <c r="C29" s="8">
        <f t="shared" si="19"/>
        <v>3631.2000000000003</v>
      </c>
      <c r="D29" s="8">
        <f t="shared" si="20"/>
        <v>2000</v>
      </c>
      <c r="E29" s="8">
        <f t="shared" si="21"/>
        <v>84368.8</v>
      </c>
      <c r="F29" s="8">
        <f t="shared" si="22"/>
        <v>3150.0000000000005</v>
      </c>
      <c r="G29" s="8"/>
      <c r="H29" s="8">
        <f t="shared" si="23"/>
        <v>5210</v>
      </c>
      <c r="I29" s="8">
        <f t="shared" si="24"/>
        <v>3000</v>
      </c>
      <c r="J29" s="8">
        <f t="shared" si="25"/>
        <v>100000</v>
      </c>
    </row>
    <row r="30" spans="1:20" x14ac:dyDescent="0.25">
      <c r="A30" s="9">
        <v>100000</v>
      </c>
      <c r="B30" s="8">
        <f t="shared" si="18"/>
        <v>10000</v>
      </c>
      <c r="C30" s="8">
        <f t="shared" si="19"/>
        <v>3631.2000000000003</v>
      </c>
      <c r="D30" s="8">
        <f t="shared" si="20"/>
        <v>2000</v>
      </c>
      <c r="E30" s="8">
        <f t="shared" si="21"/>
        <v>84368.8</v>
      </c>
      <c r="F30" s="8">
        <f t="shared" si="22"/>
        <v>3150.0000000000005</v>
      </c>
      <c r="G30" s="8"/>
      <c r="H30" s="8">
        <f t="shared" si="23"/>
        <v>5210</v>
      </c>
      <c r="I30" s="8">
        <f t="shared" si="24"/>
        <v>3000</v>
      </c>
      <c r="J30" s="8">
        <f t="shared" si="25"/>
        <v>100000</v>
      </c>
    </row>
    <row r="32" spans="1:20" x14ac:dyDescent="0.25">
      <c r="A32" s="1" t="s">
        <v>46</v>
      </c>
      <c r="B32" s="6" t="s">
        <v>47</v>
      </c>
      <c r="C32" s="8" t="s">
        <v>48</v>
      </c>
      <c r="D32" s="8" t="s">
        <v>49</v>
      </c>
      <c r="E32" s="8" t="s">
        <v>50</v>
      </c>
      <c r="F32" s="8" t="s">
        <v>51</v>
      </c>
      <c r="G32" s="8" t="s">
        <v>45</v>
      </c>
      <c r="H32" s="8" t="s">
        <v>52</v>
      </c>
      <c r="I32" s="8" t="s">
        <v>44</v>
      </c>
      <c r="J32" s="8" t="s">
        <v>53</v>
      </c>
    </row>
    <row r="33" spans="1:10" x14ac:dyDescent="0.25">
      <c r="A33" s="9">
        <v>60000</v>
      </c>
      <c r="B33" s="8">
        <f>A33*10%</f>
        <v>6000</v>
      </c>
      <c r="C33" s="8">
        <f>((A33-B33-(14*3692))-D33)*0.01</f>
        <v>11.120000000000001</v>
      </c>
      <c r="D33" s="8">
        <f>A33*2%</f>
        <v>1200</v>
      </c>
      <c r="E33" s="8">
        <f>A33-B33-C33-D33</f>
        <v>52788.88</v>
      </c>
      <c r="F33" s="8">
        <v>2975</v>
      </c>
      <c r="G33" s="8"/>
      <c r="H33" s="8">
        <f>((A33-B33-D33)*9.5%)-F33</f>
        <v>2041</v>
      </c>
      <c r="I33" s="8">
        <f>A33*3%</f>
        <v>1800</v>
      </c>
      <c r="J33" s="8">
        <f>B33+C33+D33+E33</f>
        <v>60000</v>
      </c>
    </row>
    <row r="34" spans="1:10" x14ac:dyDescent="0.25">
      <c r="A34" s="9">
        <v>60000</v>
      </c>
      <c r="B34" s="8">
        <f t="shared" ref="B34:B37" si="26">A34*10%</f>
        <v>6000</v>
      </c>
      <c r="C34" s="8">
        <f t="shared" ref="C34:C37" si="27">((A34-B34-(14*3692))-D34)*0.01</f>
        <v>11.120000000000001</v>
      </c>
      <c r="D34" s="8">
        <f t="shared" ref="D34:D37" si="28">A34*2%</f>
        <v>1200</v>
      </c>
      <c r="E34" s="8">
        <f t="shared" ref="E34:E37" si="29">A34-B34-C34-D34</f>
        <v>52788.88</v>
      </c>
      <c r="F34" s="8">
        <v>2975</v>
      </c>
      <c r="G34" s="8"/>
      <c r="H34" s="8">
        <f t="shared" ref="H34:H37" si="30">((A34-B34-D34)*9.5%)-F34</f>
        <v>2041</v>
      </c>
      <c r="I34" s="8">
        <f t="shared" ref="I34:I37" si="31">A34*3%</f>
        <v>1800</v>
      </c>
      <c r="J34" s="8">
        <f t="shared" ref="J34:J37" si="32">B34+C34+D34+E34</f>
        <v>60000</v>
      </c>
    </row>
    <row r="35" spans="1:10" x14ac:dyDescent="0.25">
      <c r="A35" s="9">
        <v>60000</v>
      </c>
      <c r="B35" s="8">
        <f t="shared" si="26"/>
        <v>6000</v>
      </c>
      <c r="C35" s="8">
        <f t="shared" si="27"/>
        <v>11.120000000000001</v>
      </c>
      <c r="D35" s="8">
        <f t="shared" si="28"/>
        <v>1200</v>
      </c>
      <c r="E35" s="8">
        <f t="shared" si="29"/>
        <v>52788.88</v>
      </c>
      <c r="F35" s="8">
        <v>2975</v>
      </c>
      <c r="G35" s="8"/>
      <c r="H35" s="8">
        <f t="shared" si="30"/>
        <v>2041</v>
      </c>
      <c r="I35" s="8">
        <f t="shared" si="31"/>
        <v>1800</v>
      </c>
      <c r="J35" s="8">
        <f t="shared" si="32"/>
        <v>60000</v>
      </c>
    </row>
    <row r="36" spans="1:10" x14ac:dyDescent="0.25">
      <c r="A36" s="9">
        <v>60000</v>
      </c>
      <c r="B36" s="8">
        <f t="shared" si="26"/>
        <v>6000</v>
      </c>
      <c r="C36" s="8">
        <f t="shared" si="27"/>
        <v>11.120000000000001</v>
      </c>
      <c r="D36" s="8">
        <f t="shared" si="28"/>
        <v>1200</v>
      </c>
      <c r="E36" s="8">
        <f t="shared" si="29"/>
        <v>52788.88</v>
      </c>
      <c r="F36" s="8">
        <v>2975</v>
      </c>
      <c r="G36" s="8"/>
      <c r="H36" s="8">
        <f t="shared" si="30"/>
        <v>2041</v>
      </c>
      <c r="I36" s="8">
        <f t="shared" si="31"/>
        <v>1800</v>
      </c>
      <c r="J36" s="8">
        <f t="shared" si="32"/>
        <v>60000</v>
      </c>
    </row>
    <row r="37" spans="1:10" x14ac:dyDescent="0.25">
      <c r="A37" s="9">
        <v>60000</v>
      </c>
      <c r="B37" s="8">
        <f t="shared" si="26"/>
        <v>6000</v>
      </c>
      <c r="C37" s="8">
        <f t="shared" si="27"/>
        <v>11.120000000000001</v>
      </c>
      <c r="D37" s="8">
        <f t="shared" si="28"/>
        <v>1200</v>
      </c>
      <c r="E37" s="8">
        <f t="shared" si="29"/>
        <v>52788.88</v>
      </c>
      <c r="F37" s="8">
        <v>2975</v>
      </c>
      <c r="G37" s="8"/>
      <c r="H37" s="8">
        <f t="shared" si="30"/>
        <v>2041</v>
      </c>
      <c r="I37" s="8">
        <f t="shared" si="31"/>
        <v>1800</v>
      </c>
      <c r="J37" s="8">
        <f t="shared" si="32"/>
        <v>60000</v>
      </c>
    </row>
    <row r="39" spans="1:10" x14ac:dyDescent="0.25">
      <c r="A39" s="1" t="s">
        <v>46</v>
      </c>
      <c r="B39" s="6" t="s">
        <v>47</v>
      </c>
      <c r="C39" s="8" t="s">
        <v>48</v>
      </c>
      <c r="D39" s="8" t="s">
        <v>49</v>
      </c>
      <c r="E39" s="8" t="s">
        <v>50</v>
      </c>
      <c r="F39" s="8" t="s">
        <v>51</v>
      </c>
      <c r="G39" s="8" t="s">
        <v>45</v>
      </c>
      <c r="H39" s="8" t="s">
        <v>52</v>
      </c>
      <c r="I39" s="8" t="s">
        <v>44</v>
      </c>
      <c r="J39" s="8" t="s">
        <v>53</v>
      </c>
    </row>
    <row r="40" spans="1:10" x14ac:dyDescent="0.25">
      <c r="A40" s="9">
        <v>60000</v>
      </c>
      <c r="B40" s="8">
        <f t="shared" ref="B40:B43" si="33">A40*10%</f>
        <v>6000</v>
      </c>
      <c r="C40" s="8">
        <f t="shared" ref="C40:C43" si="34">((A40-B40-(14*3692))-D40)*0.01</f>
        <v>11.120000000000001</v>
      </c>
      <c r="D40" s="8">
        <f t="shared" ref="D40:D43" si="35">A40*2%</f>
        <v>1200</v>
      </c>
      <c r="E40" s="8">
        <f t="shared" ref="E40:E43" si="36">A40-B40-C40-D40</f>
        <v>52788.88</v>
      </c>
      <c r="F40" s="8">
        <v>2975</v>
      </c>
      <c r="G40" s="8"/>
      <c r="H40" s="8">
        <f t="shared" ref="H40:H43" si="37">((A40-B40-D40)*9.5%)-F40</f>
        <v>2041</v>
      </c>
      <c r="I40" s="8">
        <f t="shared" ref="I40:I43" si="38">A40*3%</f>
        <v>1800</v>
      </c>
      <c r="J40" s="8">
        <f t="shared" ref="J40:J43" si="39">B40+C40+D40+E40</f>
        <v>60000</v>
      </c>
    </row>
    <row r="41" spans="1:10" x14ac:dyDescent="0.25">
      <c r="A41" s="9">
        <v>60000</v>
      </c>
      <c r="B41" s="8">
        <f t="shared" si="33"/>
        <v>6000</v>
      </c>
      <c r="C41" s="8">
        <f t="shared" si="34"/>
        <v>11.120000000000001</v>
      </c>
      <c r="D41" s="8">
        <f t="shared" si="35"/>
        <v>1200</v>
      </c>
      <c r="E41" s="8">
        <f t="shared" si="36"/>
        <v>52788.88</v>
      </c>
      <c r="F41" s="8">
        <v>2975</v>
      </c>
      <c r="G41" s="8"/>
      <c r="H41" s="8">
        <f t="shared" si="37"/>
        <v>2041</v>
      </c>
      <c r="I41" s="8">
        <f t="shared" si="38"/>
        <v>1800</v>
      </c>
      <c r="J41" s="8">
        <f t="shared" si="39"/>
        <v>60000</v>
      </c>
    </row>
    <row r="42" spans="1:10" x14ac:dyDescent="0.25">
      <c r="A42" s="9">
        <v>60000</v>
      </c>
      <c r="B42" s="8">
        <f t="shared" si="33"/>
        <v>6000</v>
      </c>
      <c r="C42" s="8">
        <f t="shared" si="34"/>
        <v>11.120000000000001</v>
      </c>
      <c r="D42" s="8">
        <f t="shared" si="35"/>
        <v>1200</v>
      </c>
      <c r="E42" s="8">
        <f t="shared" si="36"/>
        <v>52788.88</v>
      </c>
      <c r="F42" s="8">
        <v>2975</v>
      </c>
      <c r="G42" s="8"/>
      <c r="H42" s="8">
        <f t="shared" si="37"/>
        <v>2041</v>
      </c>
      <c r="I42" s="8">
        <f t="shared" si="38"/>
        <v>1800</v>
      </c>
      <c r="J42" s="8">
        <f t="shared" si="39"/>
        <v>60000</v>
      </c>
    </row>
    <row r="43" spans="1:10" x14ac:dyDescent="0.25">
      <c r="A43" s="9">
        <v>60000</v>
      </c>
      <c r="B43" s="8">
        <f t="shared" si="33"/>
        <v>6000</v>
      </c>
      <c r="C43" s="8">
        <f t="shared" si="34"/>
        <v>11.120000000000001</v>
      </c>
      <c r="D43" s="8">
        <f t="shared" si="35"/>
        <v>1200</v>
      </c>
      <c r="E43" s="8">
        <f t="shared" si="36"/>
        <v>52788.88</v>
      </c>
      <c r="F43" s="8">
        <v>2975</v>
      </c>
      <c r="G43" s="8"/>
      <c r="H43" s="8">
        <f t="shared" si="37"/>
        <v>2041</v>
      </c>
      <c r="I43" s="8">
        <f t="shared" si="38"/>
        <v>1800</v>
      </c>
      <c r="J43" s="8">
        <f t="shared" si="39"/>
        <v>60000</v>
      </c>
    </row>
    <row r="44" spans="1:10" x14ac:dyDescent="0.25">
      <c r="A44" s="9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5">
      <c r="A45" s="9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9">
        <v>60000</v>
      </c>
      <c r="B46" s="8">
        <f t="shared" ref="B46:B49" si="40">A46*10%</f>
        <v>6000</v>
      </c>
      <c r="C46" s="8">
        <f t="shared" ref="C46:C49" si="41">((A46-B46-(14*3692))-D46)*0.01</f>
        <v>11.120000000000001</v>
      </c>
      <c r="D46" s="8">
        <f t="shared" ref="D46:D49" si="42">A46*2%</f>
        <v>1200</v>
      </c>
      <c r="E46" s="8">
        <f t="shared" ref="E46:E49" si="43">A46-B46-C46-D46</f>
        <v>52788.88</v>
      </c>
      <c r="F46" s="8">
        <v>2975</v>
      </c>
      <c r="G46" s="8">
        <v>1275</v>
      </c>
      <c r="H46" s="8">
        <f t="shared" ref="H46:H49" si="44">((A46-B46-D46)*9.5%)-F46</f>
        <v>2041</v>
      </c>
      <c r="I46" s="8">
        <f t="shared" ref="I46:I49" si="45">A46*3%</f>
        <v>1800</v>
      </c>
      <c r="J46" s="8">
        <f t="shared" ref="J46:J49" si="46">B46+C46+D46+E46</f>
        <v>60000</v>
      </c>
    </row>
    <row r="47" spans="1:10" x14ac:dyDescent="0.25">
      <c r="A47" s="9">
        <v>60000</v>
      </c>
      <c r="B47" s="8">
        <f t="shared" si="40"/>
        <v>6000</v>
      </c>
      <c r="C47" s="8">
        <f t="shared" si="41"/>
        <v>11.120000000000001</v>
      </c>
      <c r="D47" s="8">
        <f t="shared" si="42"/>
        <v>1200</v>
      </c>
      <c r="E47" s="8">
        <f t="shared" si="43"/>
        <v>52788.88</v>
      </c>
      <c r="F47" s="8">
        <v>2975</v>
      </c>
      <c r="G47" s="8">
        <v>1275</v>
      </c>
      <c r="H47" s="8">
        <f t="shared" si="44"/>
        <v>2041</v>
      </c>
      <c r="I47" s="8">
        <f t="shared" si="45"/>
        <v>1800</v>
      </c>
      <c r="J47" s="8">
        <f t="shared" si="46"/>
        <v>60000</v>
      </c>
    </row>
    <row r="48" spans="1:10" x14ac:dyDescent="0.25">
      <c r="A48" s="9">
        <v>60000</v>
      </c>
      <c r="B48" s="8">
        <f t="shared" si="40"/>
        <v>6000</v>
      </c>
      <c r="C48" s="8">
        <f t="shared" si="41"/>
        <v>11.120000000000001</v>
      </c>
      <c r="D48" s="8">
        <f t="shared" si="42"/>
        <v>1200</v>
      </c>
      <c r="E48" s="8">
        <f t="shared" si="43"/>
        <v>52788.88</v>
      </c>
      <c r="F48" s="8">
        <v>2975</v>
      </c>
      <c r="G48" s="8">
        <v>1275</v>
      </c>
      <c r="H48" s="8">
        <f t="shared" si="44"/>
        <v>2041</v>
      </c>
      <c r="I48" s="8">
        <f t="shared" si="45"/>
        <v>1800</v>
      </c>
      <c r="J48" s="8">
        <f t="shared" si="46"/>
        <v>60000</v>
      </c>
    </row>
    <row r="49" spans="1:10" x14ac:dyDescent="0.25">
      <c r="A49" s="9">
        <v>60000</v>
      </c>
      <c r="B49" s="8">
        <f t="shared" si="40"/>
        <v>6000</v>
      </c>
      <c r="C49" s="8">
        <f t="shared" si="41"/>
        <v>11.120000000000001</v>
      </c>
      <c r="D49" s="8">
        <f t="shared" si="42"/>
        <v>1200</v>
      </c>
      <c r="E49" s="8">
        <f t="shared" si="43"/>
        <v>52788.88</v>
      </c>
      <c r="F49" s="8">
        <v>2975</v>
      </c>
      <c r="G49" s="8">
        <v>1275</v>
      </c>
      <c r="H49" s="8">
        <f t="shared" si="44"/>
        <v>2041</v>
      </c>
      <c r="I49" s="8">
        <f t="shared" si="45"/>
        <v>1800</v>
      </c>
      <c r="J49" s="8">
        <f t="shared" si="46"/>
        <v>60000</v>
      </c>
    </row>
    <row r="50" spans="1:10" x14ac:dyDescent="0.25">
      <c r="A50" s="9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5">
      <c r="A51" s="9"/>
      <c r="B51" s="8"/>
      <c r="C51" s="8"/>
      <c r="D51" s="8"/>
      <c r="E51" s="8"/>
      <c r="F51" s="8"/>
      <c r="G51" s="8"/>
      <c r="H51" s="8"/>
      <c r="I51" s="8"/>
      <c r="J51" s="8"/>
    </row>
    <row r="52" spans="1:10" x14ac:dyDescent="0.25">
      <c r="A52" s="9">
        <v>60000</v>
      </c>
      <c r="B52" s="8">
        <f t="shared" ref="B52:B55" si="47">A52*10%</f>
        <v>6000</v>
      </c>
      <c r="C52" s="8">
        <f t="shared" ref="C52:C55" si="48">((A52-B52-(14*3692))-D52)*0.01</f>
        <v>11.120000000000001</v>
      </c>
      <c r="D52" s="8">
        <f t="shared" ref="D52:D55" si="49">A52*2%</f>
        <v>1200</v>
      </c>
      <c r="E52" s="8">
        <f t="shared" ref="E52:E55" si="50">A52-B52-C52-D52</f>
        <v>52788.88</v>
      </c>
      <c r="F52" s="8">
        <v>2975</v>
      </c>
      <c r="G52" s="8">
        <v>1275</v>
      </c>
      <c r="H52" s="8">
        <f t="shared" ref="H52:H55" si="51">((A52-B52-D52)*9.5%)-F52</f>
        <v>2041</v>
      </c>
      <c r="I52" s="8">
        <f t="shared" ref="I52:I55" si="52">A52*3%</f>
        <v>1800</v>
      </c>
      <c r="J52" s="8">
        <f t="shared" ref="J52:J55" si="53">B52+C52+D52+E52</f>
        <v>60000</v>
      </c>
    </row>
    <row r="53" spans="1:10" x14ac:dyDescent="0.25">
      <c r="A53" s="9">
        <v>60000</v>
      </c>
      <c r="B53" s="8">
        <f t="shared" si="47"/>
        <v>6000</v>
      </c>
      <c r="C53" s="8">
        <f t="shared" si="48"/>
        <v>11.120000000000001</v>
      </c>
      <c r="D53" s="8">
        <f t="shared" si="49"/>
        <v>1200</v>
      </c>
      <c r="E53" s="8">
        <f t="shared" si="50"/>
        <v>52788.88</v>
      </c>
      <c r="F53" s="8">
        <v>2975</v>
      </c>
      <c r="G53" s="8">
        <v>1275</v>
      </c>
      <c r="H53" s="8">
        <f t="shared" si="51"/>
        <v>2041</v>
      </c>
      <c r="I53" s="8">
        <f t="shared" si="52"/>
        <v>1800</v>
      </c>
      <c r="J53" s="8">
        <f t="shared" si="53"/>
        <v>60000</v>
      </c>
    </row>
    <row r="54" spans="1:10" x14ac:dyDescent="0.25">
      <c r="A54" s="9">
        <v>60000</v>
      </c>
      <c r="B54" s="8">
        <f t="shared" si="47"/>
        <v>6000</v>
      </c>
      <c r="C54" s="8">
        <f t="shared" si="48"/>
        <v>11.120000000000001</v>
      </c>
      <c r="D54" s="8">
        <f t="shared" si="49"/>
        <v>1200</v>
      </c>
      <c r="E54" s="8">
        <f t="shared" si="50"/>
        <v>52788.88</v>
      </c>
      <c r="F54" s="8">
        <v>2975</v>
      </c>
      <c r="G54" s="8">
        <v>1275</v>
      </c>
      <c r="H54" s="8">
        <f t="shared" si="51"/>
        <v>2041</v>
      </c>
      <c r="I54" s="8">
        <f t="shared" si="52"/>
        <v>1800</v>
      </c>
      <c r="J54" s="8">
        <f t="shared" si="53"/>
        <v>60000</v>
      </c>
    </row>
    <row r="55" spans="1:10" x14ac:dyDescent="0.25">
      <c r="A55" s="9">
        <v>60000</v>
      </c>
      <c r="B55" s="8">
        <f t="shared" si="47"/>
        <v>6000</v>
      </c>
      <c r="C55" s="8">
        <f t="shared" si="48"/>
        <v>11.120000000000001</v>
      </c>
      <c r="D55" s="8">
        <f t="shared" si="49"/>
        <v>1200</v>
      </c>
      <c r="E55" s="8">
        <f t="shared" si="50"/>
        <v>52788.88</v>
      </c>
      <c r="F55" s="8">
        <v>2975</v>
      </c>
      <c r="G55" s="8">
        <v>1275</v>
      </c>
      <c r="H55" s="8">
        <f t="shared" si="51"/>
        <v>2041</v>
      </c>
      <c r="I55" s="8">
        <f t="shared" si="52"/>
        <v>1800</v>
      </c>
      <c r="J55" s="8">
        <f t="shared" si="53"/>
        <v>60000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2</vt:lpstr>
      <vt:lpstr>ЗП</vt:lpstr>
      <vt:lpstr>'Приложение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CISC</cp:lastModifiedBy>
  <cp:lastPrinted>2024-04-13T08:16:50Z</cp:lastPrinted>
  <dcterms:created xsi:type="dcterms:W3CDTF">2021-01-27T10:48:44Z</dcterms:created>
  <dcterms:modified xsi:type="dcterms:W3CDTF">2024-04-13T09:31:19Z</dcterms:modified>
</cp:coreProperties>
</file>