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34D6614-2CF6-452F-9BEA-E5949397B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та" sheetId="1" r:id="rId1"/>
    <sheet name="ЗП" sheetId="6" r:id="rId2"/>
  </sheets>
  <definedNames>
    <definedName name="_xlnm.Print_Area" localSheetId="0">Смета!$A$1:$H$79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F44" i="1" l="1"/>
  <c r="H44" i="1" s="1"/>
  <c r="F43" i="1"/>
  <c r="H43" i="1" s="1"/>
  <c r="F19" i="1"/>
  <c r="H19" i="1" s="1"/>
  <c r="F20" i="1"/>
  <c r="H20" i="1" s="1"/>
  <c r="F21" i="1"/>
  <c r="H21" i="1" s="1"/>
  <c r="F22" i="1"/>
  <c r="H22" i="1" s="1"/>
  <c r="F16" i="1"/>
  <c r="F17" i="1"/>
  <c r="F18" i="1"/>
  <c r="H18" i="1" s="1"/>
  <c r="H11" i="6"/>
  <c r="H10" i="6"/>
  <c r="H9" i="6"/>
  <c r="H8" i="6"/>
  <c r="H25" i="6"/>
  <c r="H24" i="6"/>
  <c r="H23" i="6"/>
  <c r="H22" i="6"/>
  <c r="J16" i="6"/>
  <c r="H16" i="6"/>
  <c r="E16" i="6"/>
  <c r="C16" i="6"/>
  <c r="J15" i="6"/>
  <c r="H15" i="6"/>
  <c r="E15" i="6"/>
  <c r="C15" i="6"/>
  <c r="J14" i="6"/>
  <c r="H14" i="6"/>
  <c r="E14" i="6"/>
  <c r="C14" i="6"/>
  <c r="J13" i="6"/>
  <c r="H13" i="6"/>
  <c r="E13" i="6"/>
  <c r="C13" i="6"/>
  <c r="J12" i="6"/>
  <c r="H12" i="6"/>
  <c r="E12" i="6"/>
  <c r="D12" i="6"/>
  <c r="F12" i="6" s="1"/>
  <c r="C12" i="6"/>
  <c r="G14" i="1"/>
  <c r="G13" i="1" s="1"/>
  <c r="G46" i="1"/>
  <c r="G45" i="1" s="1"/>
  <c r="G42" i="1"/>
  <c r="G39" i="1"/>
  <c r="G28" i="1"/>
  <c r="F37" i="1"/>
  <c r="G37" i="1" s="1"/>
  <c r="F36" i="1"/>
  <c r="G36" i="1" s="1"/>
  <c r="F35" i="1"/>
  <c r="G35" i="1" s="1"/>
  <c r="F34" i="1"/>
  <c r="F48" i="1"/>
  <c r="H48" i="1" s="1"/>
  <c r="F47" i="1"/>
  <c r="H47" i="1" s="1"/>
  <c r="D16" i="6" l="1"/>
  <c r="F16" i="6" s="1"/>
  <c r="G34" i="1"/>
  <c r="F46" i="1"/>
  <c r="H46" i="1" s="1"/>
  <c r="F42" i="1"/>
  <c r="H42" i="1" s="1"/>
  <c r="D14" i="6"/>
  <c r="F14" i="6" s="1"/>
  <c r="D15" i="6"/>
  <c r="K12" i="6"/>
  <c r="H35" i="1"/>
  <c r="H34" i="1"/>
  <c r="H37" i="1"/>
  <c r="H36" i="1"/>
  <c r="K16" i="6"/>
  <c r="D13" i="6"/>
  <c r="G14" i="6"/>
  <c r="I14" i="6" s="1"/>
  <c r="F15" i="6"/>
  <c r="I16" i="6"/>
  <c r="I13" i="6"/>
  <c r="G15" i="6"/>
  <c r="I15" i="6" s="1"/>
  <c r="K15" i="6"/>
  <c r="G13" i="6"/>
  <c r="G12" i="6"/>
  <c r="I12" i="6" s="1"/>
  <c r="G16" i="6"/>
  <c r="F41" i="1"/>
  <c r="H41" i="1" s="1"/>
  <c r="F40" i="1"/>
  <c r="F29" i="1"/>
  <c r="F30" i="1"/>
  <c r="H30" i="1" s="1"/>
  <c r="F31" i="1"/>
  <c r="H31" i="1" s="1"/>
  <c r="F32" i="1"/>
  <c r="H32" i="1" s="1"/>
  <c r="F38" i="1"/>
  <c r="F33" i="1" s="1"/>
  <c r="H40" i="6"/>
  <c r="H41" i="6"/>
  <c r="H42" i="6"/>
  <c r="H43" i="6"/>
  <c r="H44" i="6"/>
  <c r="J44" i="6"/>
  <c r="E44" i="6"/>
  <c r="C44" i="6"/>
  <c r="J43" i="6"/>
  <c r="E43" i="6"/>
  <c r="C43" i="6"/>
  <c r="D43" i="6" s="1"/>
  <c r="J42" i="6"/>
  <c r="E42" i="6"/>
  <c r="C42" i="6"/>
  <c r="J41" i="6"/>
  <c r="E41" i="6"/>
  <c r="C41" i="6"/>
  <c r="J40" i="6"/>
  <c r="E40" i="6"/>
  <c r="C40" i="6"/>
  <c r="J54" i="6"/>
  <c r="H54" i="6"/>
  <c r="E54" i="6"/>
  <c r="C54" i="6"/>
  <c r="J53" i="6"/>
  <c r="H53" i="6"/>
  <c r="E53" i="6"/>
  <c r="C53" i="6"/>
  <c r="J52" i="6"/>
  <c r="H52" i="6"/>
  <c r="E52" i="6"/>
  <c r="C52" i="6"/>
  <c r="J51" i="6"/>
  <c r="H51" i="6"/>
  <c r="E51" i="6"/>
  <c r="C51" i="6"/>
  <c r="J50" i="6"/>
  <c r="H50" i="6"/>
  <c r="E50" i="6"/>
  <c r="C50" i="6"/>
  <c r="J49" i="6"/>
  <c r="H49" i="6"/>
  <c r="E49" i="6"/>
  <c r="C49" i="6"/>
  <c r="J48" i="6"/>
  <c r="H48" i="6"/>
  <c r="E48" i="6"/>
  <c r="C48" i="6"/>
  <c r="J47" i="6"/>
  <c r="H47" i="6"/>
  <c r="E47" i="6"/>
  <c r="C47" i="6"/>
  <c r="J46" i="6"/>
  <c r="H46" i="6"/>
  <c r="E46" i="6"/>
  <c r="C46" i="6"/>
  <c r="J45" i="6"/>
  <c r="H45" i="6"/>
  <c r="E45" i="6"/>
  <c r="C45" i="6"/>
  <c r="J39" i="6"/>
  <c r="H39" i="6"/>
  <c r="E39" i="6"/>
  <c r="C39" i="6"/>
  <c r="J38" i="6"/>
  <c r="H38" i="6"/>
  <c r="E38" i="6"/>
  <c r="C38" i="6"/>
  <c r="J37" i="6"/>
  <c r="H37" i="6"/>
  <c r="E37" i="6"/>
  <c r="C37" i="6"/>
  <c r="J36" i="6"/>
  <c r="H36" i="6"/>
  <c r="E36" i="6"/>
  <c r="C36" i="6"/>
  <c r="J35" i="6"/>
  <c r="H35" i="6"/>
  <c r="E35" i="6"/>
  <c r="C35" i="6"/>
  <c r="K32" i="6"/>
  <c r="K31" i="6"/>
  <c r="K30" i="6"/>
  <c r="K29" i="6"/>
  <c r="E32" i="6"/>
  <c r="E31" i="6"/>
  <c r="E30" i="6"/>
  <c r="E29" i="6"/>
  <c r="H16" i="1"/>
  <c r="H17" i="1"/>
  <c r="F23" i="1"/>
  <c r="H23" i="1" s="1"/>
  <c r="F15" i="1"/>
  <c r="F14" i="1" s="1"/>
  <c r="H26" i="6"/>
  <c r="C26" i="6"/>
  <c r="C25" i="6"/>
  <c r="C23" i="6"/>
  <c r="C22" i="6"/>
  <c r="J21" i="6"/>
  <c r="H21" i="6"/>
  <c r="E21" i="6"/>
  <c r="C21" i="6"/>
  <c r="J20" i="6"/>
  <c r="H20" i="6"/>
  <c r="E20" i="6"/>
  <c r="C20" i="6"/>
  <c r="J19" i="6"/>
  <c r="H19" i="6"/>
  <c r="E19" i="6"/>
  <c r="C19" i="6"/>
  <c r="J18" i="6"/>
  <c r="H18" i="6"/>
  <c r="E18" i="6"/>
  <c r="C18" i="6"/>
  <c r="J17" i="6"/>
  <c r="J27" i="6" s="1"/>
  <c r="J28" i="6" s="1"/>
  <c r="H17" i="6"/>
  <c r="E17" i="6"/>
  <c r="E27" i="6" s="1"/>
  <c r="C17" i="6"/>
  <c r="C11" i="6"/>
  <c r="C10" i="6"/>
  <c r="C9" i="6"/>
  <c r="C8" i="6"/>
  <c r="H7" i="6"/>
  <c r="C7" i="6"/>
  <c r="C24" i="6"/>
  <c r="G24" i="6" l="1"/>
  <c r="I24" i="6" s="1"/>
  <c r="F24" i="6"/>
  <c r="K24" i="6" s="1"/>
  <c r="G9" i="6"/>
  <c r="I9" i="6" s="1"/>
  <c r="F9" i="6"/>
  <c r="K9" i="6" s="1"/>
  <c r="G23" i="6"/>
  <c r="I23" i="6" s="1"/>
  <c r="F23" i="6"/>
  <c r="K23" i="6" s="1"/>
  <c r="C27" i="6"/>
  <c r="G10" i="6"/>
  <c r="I10" i="6" s="1"/>
  <c r="F10" i="6"/>
  <c r="K10" i="6" s="1"/>
  <c r="F25" i="6"/>
  <c r="K25" i="6" s="1"/>
  <c r="G25" i="6"/>
  <c r="I25" i="6" s="1"/>
  <c r="H27" i="6"/>
  <c r="H28" i="6" s="1"/>
  <c r="G11" i="6"/>
  <c r="I11" i="6" s="1"/>
  <c r="F11" i="6"/>
  <c r="K11" i="6" s="1"/>
  <c r="G8" i="6"/>
  <c r="I8" i="6" s="1"/>
  <c r="F8" i="6"/>
  <c r="K8" i="6" s="1"/>
  <c r="G22" i="6"/>
  <c r="I22" i="6" s="1"/>
  <c r="F22" i="6"/>
  <c r="K22" i="6" s="1"/>
  <c r="F13" i="1"/>
  <c r="H29" i="1"/>
  <c r="F28" i="1"/>
  <c r="F27" i="1" s="1"/>
  <c r="F45" i="1"/>
  <c r="H45" i="1" s="1"/>
  <c r="K14" i="6"/>
  <c r="H15" i="1"/>
  <c r="G38" i="1"/>
  <c r="G33" i="1" s="1"/>
  <c r="G27" i="1" s="1"/>
  <c r="G26" i="1" s="1"/>
  <c r="G49" i="1" s="1"/>
  <c r="H40" i="1"/>
  <c r="F39" i="1"/>
  <c r="H39" i="1" s="1"/>
  <c r="F13" i="6"/>
  <c r="K13" i="6" s="1"/>
  <c r="D36" i="6"/>
  <c r="F36" i="6" s="1"/>
  <c r="D49" i="6"/>
  <c r="F49" i="6" s="1"/>
  <c r="D51" i="6"/>
  <c r="F51" i="6" s="1"/>
  <c r="K51" i="6" s="1"/>
  <c r="D40" i="6"/>
  <c r="F40" i="6" s="1"/>
  <c r="H55" i="6"/>
  <c r="J55" i="6"/>
  <c r="C55" i="6"/>
  <c r="F7" i="6"/>
  <c r="D20" i="6"/>
  <c r="F20" i="6" s="1"/>
  <c r="K20" i="6" s="1"/>
  <c r="D21" i="6"/>
  <c r="F21" i="6" s="1"/>
  <c r="F26" i="6"/>
  <c r="E55" i="6"/>
  <c r="D42" i="6"/>
  <c r="F42" i="6" s="1"/>
  <c r="K42" i="6" s="1"/>
  <c r="D38" i="6"/>
  <c r="F38" i="6" s="1"/>
  <c r="D45" i="6"/>
  <c r="F45" i="6" s="1"/>
  <c r="D46" i="6"/>
  <c r="F46" i="6" s="1"/>
  <c r="K46" i="6" s="1"/>
  <c r="D54" i="6"/>
  <c r="D44" i="6"/>
  <c r="F44" i="6" s="1"/>
  <c r="G41" i="6"/>
  <c r="D41" i="6"/>
  <c r="G42" i="6"/>
  <c r="I42" i="6" s="1"/>
  <c r="F43" i="6"/>
  <c r="K43" i="6" s="1"/>
  <c r="I41" i="6"/>
  <c r="G43" i="6"/>
  <c r="I43" i="6" s="1"/>
  <c r="G40" i="6"/>
  <c r="I40" i="6" s="1"/>
  <c r="G44" i="6"/>
  <c r="I44" i="6" s="1"/>
  <c r="D47" i="6"/>
  <c r="F47" i="6" s="1"/>
  <c r="D50" i="6"/>
  <c r="F50" i="6" s="1"/>
  <c r="K50" i="6" s="1"/>
  <c r="D37" i="6"/>
  <c r="F37" i="6" s="1"/>
  <c r="G48" i="6"/>
  <c r="I48" i="6" s="1"/>
  <c r="G52" i="6"/>
  <c r="I52" i="6" s="1"/>
  <c r="D35" i="6"/>
  <c r="G36" i="6"/>
  <c r="I36" i="6" s="1"/>
  <c r="D39" i="6"/>
  <c r="F39" i="6" s="1"/>
  <c r="K39" i="6" s="1"/>
  <c r="G45" i="6"/>
  <c r="I45" i="6" s="1"/>
  <c r="D48" i="6"/>
  <c r="F48" i="6" s="1"/>
  <c r="K48" i="6" s="1"/>
  <c r="G49" i="6"/>
  <c r="I49" i="6" s="1"/>
  <c r="D52" i="6"/>
  <c r="F52" i="6" s="1"/>
  <c r="K52" i="6" s="1"/>
  <c r="G53" i="6"/>
  <c r="I53" i="6" s="1"/>
  <c r="F54" i="6"/>
  <c r="K54" i="6" s="1"/>
  <c r="G39" i="6"/>
  <c r="I39" i="6" s="1"/>
  <c r="G37" i="6"/>
  <c r="I37" i="6" s="1"/>
  <c r="G46" i="6"/>
  <c r="I46" i="6" s="1"/>
  <c r="G50" i="6"/>
  <c r="I50" i="6" s="1"/>
  <c r="D53" i="6"/>
  <c r="F53" i="6" s="1"/>
  <c r="G54" i="6"/>
  <c r="I54" i="6" s="1"/>
  <c r="G35" i="6"/>
  <c r="G38" i="6"/>
  <c r="I38" i="6" s="1"/>
  <c r="G47" i="6"/>
  <c r="I47" i="6" s="1"/>
  <c r="G51" i="6"/>
  <c r="I51" i="6" s="1"/>
  <c r="D19" i="6"/>
  <c r="F19" i="6" s="1"/>
  <c r="K19" i="6" s="1"/>
  <c r="D17" i="6"/>
  <c r="F17" i="6" s="1"/>
  <c r="K21" i="6"/>
  <c r="G18" i="6"/>
  <c r="I18" i="6" s="1"/>
  <c r="D18" i="6"/>
  <c r="F18" i="6" s="1"/>
  <c r="G19" i="6"/>
  <c r="I19" i="6" s="1"/>
  <c r="G20" i="6"/>
  <c r="I20" i="6" s="1"/>
  <c r="G17" i="6"/>
  <c r="I17" i="6" s="1"/>
  <c r="G21" i="6"/>
  <c r="I21" i="6" s="1"/>
  <c r="G26" i="6"/>
  <c r="I26" i="6" s="1"/>
  <c r="G7" i="6"/>
  <c r="G27" i="6" l="1"/>
  <c r="G28" i="6" s="1"/>
  <c r="K36" i="6"/>
  <c r="D27" i="6"/>
  <c r="F27" i="6"/>
  <c r="K38" i="6"/>
  <c r="H14" i="1"/>
  <c r="H28" i="1"/>
  <c r="H38" i="1"/>
  <c r="H33" i="1"/>
  <c r="K26" i="6"/>
  <c r="K40" i="6"/>
  <c r="K49" i="6"/>
  <c r="K37" i="6"/>
  <c r="K7" i="6"/>
  <c r="K45" i="6"/>
  <c r="I35" i="6"/>
  <c r="I55" i="6" s="1"/>
  <c r="G55" i="6"/>
  <c r="K44" i="6"/>
  <c r="F35" i="6"/>
  <c r="D55" i="6"/>
  <c r="F41" i="6"/>
  <c r="K41" i="6" s="1"/>
  <c r="K47" i="6"/>
  <c r="K53" i="6"/>
  <c r="I7" i="6"/>
  <c r="I27" i="6" s="1"/>
  <c r="I28" i="6" s="1"/>
  <c r="K17" i="6"/>
  <c r="K18" i="6"/>
  <c r="K27" i="6" l="1"/>
  <c r="F26" i="1"/>
  <c r="H26" i="1" s="1"/>
  <c r="H27" i="1"/>
  <c r="H13" i="1"/>
  <c r="F55" i="6"/>
  <c r="K35" i="6"/>
  <c r="K55" i="6" s="1"/>
  <c r="H49" i="1" l="1"/>
  <c r="F49" i="1"/>
</calcChain>
</file>

<file path=xl/sharedStrings.xml><?xml version="1.0" encoding="utf-8"?>
<sst xmlns="http://schemas.openxmlformats.org/spreadsheetml/2006/main" count="150" uniqueCount="87">
  <si>
    <t>Мемлекеттік грант беру туралы</t>
  </si>
  <si>
    <t>Шарттың № 2 қосымшасы</t>
  </si>
  <si>
    <t xml:space="preserve">Әлеуметтік жобаны іске асыру бойынша шығындар сметасы </t>
  </si>
  <si>
    <t>№</t>
  </si>
  <si>
    <t>Шығыстардың баптары</t>
  </si>
  <si>
    <t>Өлшем бірлігі</t>
  </si>
  <si>
    <t>Саны</t>
  </si>
  <si>
    <t>Құны, теңге</t>
  </si>
  <si>
    <t>Барлығы, теңге</t>
  </si>
  <si>
    <t>Қаржыландыру көздері</t>
  </si>
  <si>
    <t>Өтініш беруші (жеке салым)</t>
  </si>
  <si>
    <t>Грант қаражаты</t>
  </si>
  <si>
    <t>Әкімшілік шығыстар:</t>
  </si>
  <si>
    <t>Жоба жетекшісі</t>
  </si>
  <si>
    <t>ай</t>
  </si>
  <si>
    <t>Жоба бухгалтері</t>
  </si>
  <si>
    <t>Қоғаммен байланыс жөніндегі маман</t>
  </si>
  <si>
    <t>Әлеуметтік аударымдар</t>
  </si>
  <si>
    <t>Міндетті әлеуметтік медициналық сақтандыру</t>
  </si>
  <si>
    <t>Банк қызметтері</t>
  </si>
  <si>
    <t>Тікелей шығындар:</t>
  </si>
  <si>
    <t>Іс-шара 1. Жобаның ұсынылатын қызметін халықтың қабылдауының ерекшелігін анықтауға, сондай-ақ ауыл тұрғындарының әлеуметтік мәселелерге қатынасының ерекшеліктерін анықтауға бағытталған фокус-топтық зерттеу жүргізу.</t>
  </si>
  <si>
    <t>«Арқа Кеңесі» ауылдық форумын өткізу:</t>
  </si>
  <si>
    <t>қызмет</t>
  </si>
  <si>
    <t>100 адамға арналған кофе-брейк қызметтері</t>
  </si>
  <si>
    <t>Форумның фото-Бейне сүйемелдеу қызметтері</t>
  </si>
  <si>
    <t>Кітапхананы, электрондық мемлекеттік қызметтерді, сондай-ақ тұрмыстық қызметтердің басқа да салаларын алуға арналған жағдайларды орналастыруға болатын ауыл тұрғындары мен қоғамдық-мәдени тыныс-тіршілігін тарту үшін «Арқа кеңесі» орталығының ашылуы:</t>
  </si>
  <si>
    <t>Іс-шара 3. Халықтың азаматтық құқықтық санасы мен құқықтық сауаттылығын арттыру бойынша іс-шаралар өткізу. «Арқа кеңесі «Жергілікті өзін-өзі басқару мектебі» онлайн медиа-мектебінің ашылуы.</t>
  </si>
  <si>
    <t>Іс-шара 4. Бастамашыл топтар мен жаңа ҮЕҰ бастамаларын қолдау мақсатында «Сәтті қадам» қысқа мерзімді жобалардың жергілікті конкурсын өткізу</t>
  </si>
  <si>
    <t>«Сәтті қадам» қысқа мерзімді жобалар байқауының жеңімпаздарын марапаттау жөніндегі салтанатты іс-шара:</t>
  </si>
  <si>
    <t>Байқау жеңімпаздары үшін ақшалай сыйлықтар</t>
  </si>
  <si>
    <t>Барлығы:</t>
  </si>
  <si>
    <t>Грант алушы:</t>
  </si>
  <si>
    <t>МО</t>
  </si>
  <si>
    <t>Грант беруші:</t>
  </si>
  <si>
    <t xml:space="preserve">«Азаматтық бастамаларды қолдау орталығы» КЕАҚ </t>
  </si>
  <si>
    <t xml:space="preserve">Басқарма Төрағасы </t>
  </si>
  <si>
    <t>Басқарма Төрағасының орныбасары</t>
  </si>
  <si>
    <t xml:space="preserve">Қаржылық бақылау және мониторинг департаментінің директоры </t>
  </si>
  <si>
    <t>Наукен Ұлан Аманқазыұлы</t>
  </si>
  <si>
    <t>Төраға</t>
  </si>
  <si>
    <t>Грант алушы: "ҚСА" Республикалық студенттер қозғалысы"</t>
  </si>
  <si>
    <t>Грант тақырыбы: Арқа кеңесі</t>
  </si>
  <si>
    <t>"ҚСА" Республикалық студенттер қозғалысы"</t>
  </si>
  <si>
    <t>Әлеуметтік салық</t>
  </si>
  <si>
    <t>Жұмыс берушінің міндетті зейнетақы жарналары</t>
  </si>
  <si>
    <t>оклад</t>
  </si>
  <si>
    <t>ОПВ</t>
  </si>
  <si>
    <t>ИПН</t>
  </si>
  <si>
    <t>ВОСМС</t>
  </si>
  <si>
    <t>к выдаче</t>
  </si>
  <si>
    <t>СО</t>
  </si>
  <si>
    <t>ОПВР</t>
  </si>
  <si>
    <t>СН</t>
  </si>
  <si>
    <t>ОСМС</t>
  </si>
  <si>
    <t>итого</t>
  </si>
  <si>
    <t>осмс</t>
  </si>
  <si>
    <t>опвр</t>
  </si>
  <si>
    <t>со</t>
  </si>
  <si>
    <t>сн</t>
  </si>
  <si>
    <t>СММ</t>
  </si>
  <si>
    <t>Қажетті жабдықтары бар залды жалға алу қызметі</t>
  </si>
  <si>
    <t>Мемлекеттік тілде 10 оқыту бейнеролигін дайындау қызметі</t>
  </si>
  <si>
    <t>Тартылған 2 сарапшының қызметіне ақы төлеу қызметі</t>
  </si>
  <si>
    <t>Telegram ботын әзірлеу қызметі</t>
  </si>
  <si>
    <t>Бір беттік сайтты (порталды) құру қызметі</t>
  </si>
  <si>
    <t>Үлестірме материал дайындау қызметі (папка, қалам, блокнот, бейдж)</t>
  </si>
  <si>
    <t>Жоба үйлестірүші</t>
  </si>
  <si>
    <t>Дербес компьютер</t>
  </si>
  <si>
    <t>Принтер ақ-қара</t>
  </si>
  <si>
    <t>Үстел</t>
  </si>
  <si>
    <t>Орындықтар</t>
  </si>
  <si>
    <t>Жол шығындары</t>
  </si>
  <si>
    <t>______________  Жампеисова А.О.</t>
  </si>
  <si>
    <t>______________  Жаксыбергенова К.Ж.</t>
  </si>
  <si>
    <t>______________  Балтаев Г.Т.</t>
  </si>
  <si>
    <t>______________  Диас Л.</t>
  </si>
  <si>
    <t xml:space="preserve">№ 2 қосымшамен таныстым және келісемін: </t>
  </si>
  <si>
    <t>Жоба менеджері</t>
  </si>
  <si>
    <t>студент</t>
  </si>
  <si>
    <t>2024  жылғы «14» наурыздагы №17</t>
  </si>
  <si>
    <t>Грант сомасы: 5 663 000 (Бес миллион алты жүз алпыс үш мың) тенге</t>
  </si>
  <si>
    <t>Қаржылық бақылау және мониторинг департаментінің бас менеджері</t>
  </si>
  <si>
    <t>Іс-шара 2. Бір беттік сайт түрінде жергілікті интернет-порталды құру (немесе жетілдіру), сондай-ақ әлеуметтік желілерде WhatsApp ЖӘНЕ Telegram қауымдастықтарын құру</t>
  </si>
  <si>
    <t>Кеңсені жалға алу</t>
  </si>
  <si>
    <t>1.1 Жалақы, оның ішінде:</t>
  </si>
  <si>
    <t>1.2 Өзге де шығыстар, оның ішінде: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</si>
</sst>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0212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3" fontId="1" fillId="3" borderId="0" xfId="0" applyNumberFormat="1" applyFont="1" applyFill="1" applyAlignment="1">
      <alignment horizontal="center"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3" fontId="1" fillId="3" borderId="1" xfId="0" applyNumberFormat="1" applyFont="1" applyFill="1" applyBorder="1" applyAlignment="1">
      <alignment horizontal="right" vertical="center" wrapText="1" indent="1"/>
    </xf>
    <xf numFmtId="3" fontId="2" fillId="3" borderId="1" xfId="0" applyNumberFormat="1" applyFont="1" applyFill="1" applyBorder="1" applyAlignment="1">
      <alignment horizontal="right" vertical="center" wrapText="1" indent="1"/>
    </xf>
    <xf numFmtId="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vertical="top" wrapText="1"/>
    </xf>
    <xf numFmtId="3" fontId="2" fillId="3" borderId="2" xfId="0" applyNumberFormat="1" applyFont="1" applyFill="1" applyBorder="1" applyAlignment="1">
      <alignment horizontal="right" vertical="center" wrapText="1" indent="1"/>
    </xf>
    <xf numFmtId="3" fontId="1" fillId="3" borderId="2" xfId="0" applyNumberFormat="1" applyFont="1" applyFill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wrapText="1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5" fillId="3" borderId="0" xfId="0" applyFont="1" applyFill="1" applyAlignment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/>
    <xf numFmtId="0" fontId="6" fillId="3" borderId="1" xfId="0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wrapText="1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8" fillId="3" borderId="0" xfId="0" applyFont="1" applyFill="1" applyAlignment="1"/>
    <xf numFmtId="16" fontId="6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wrapText="1"/>
    </xf>
    <xf numFmtId="3" fontId="10" fillId="3" borderId="1" xfId="0" applyNumberFormat="1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top"/>
    </xf>
    <xf numFmtId="0" fontId="4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3" borderId="0" xfId="0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view="pageBreakPreview" zoomScaleNormal="100" zoomScaleSheetLayoutView="100" workbookViewId="0">
      <selection activeCell="A56" sqref="A56:H56"/>
    </sheetView>
  </sheetViews>
  <sheetFormatPr defaultColWidth="8.85546875" defaultRowHeight="15.75" x14ac:dyDescent="0.25"/>
  <cols>
    <col min="1" max="1" width="4.85546875" style="28" customWidth="1"/>
    <col min="2" max="2" width="45.85546875" style="21" customWidth="1"/>
    <col min="3" max="3" width="9.42578125" style="30" customWidth="1"/>
    <col min="4" max="4" width="8.42578125" style="30" customWidth="1"/>
    <col min="5" max="5" width="9.5703125" style="28" customWidth="1"/>
    <col min="6" max="6" width="11.42578125" style="28" customWidth="1"/>
    <col min="7" max="7" width="14.28515625" style="28" customWidth="1"/>
    <col min="8" max="8" width="13" style="28" customWidth="1"/>
    <col min="9" max="16384" width="8.85546875" style="28"/>
  </cols>
  <sheetData>
    <row r="1" spans="1:8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8" x14ac:dyDescent="0.25">
      <c r="A2" s="52" t="s">
        <v>80</v>
      </c>
      <c r="B2" s="52"/>
      <c r="C2" s="52"/>
      <c r="D2" s="52"/>
      <c r="E2" s="52"/>
      <c r="F2" s="52"/>
      <c r="G2" s="52"/>
      <c r="H2" s="52"/>
    </row>
    <row r="3" spans="1:8" x14ac:dyDescent="0.25">
      <c r="A3" s="52" t="s">
        <v>1</v>
      </c>
      <c r="B3" s="52"/>
      <c r="C3" s="52"/>
      <c r="D3" s="52"/>
      <c r="E3" s="52"/>
      <c r="F3" s="52"/>
      <c r="G3" s="52"/>
      <c r="H3" s="52"/>
    </row>
    <row r="4" spans="1:8" x14ac:dyDescent="0.25">
      <c r="A4" s="29"/>
    </row>
    <row r="5" spans="1:8" x14ac:dyDescent="0.25">
      <c r="A5" s="53" t="s">
        <v>2</v>
      </c>
      <c r="B5" s="53"/>
      <c r="C5" s="53"/>
      <c r="D5" s="53"/>
      <c r="E5" s="53"/>
      <c r="F5" s="53"/>
      <c r="G5" s="53"/>
      <c r="H5" s="53"/>
    </row>
    <row r="6" spans="1:8" x14ac:dyDescent="0.25">
      <c r="A6" s="31"/>
      <c r="B6" s="23"/>
    </row>
    <row r="7" spans="1:8" x14ac:dyDescent="0.25">
      <c r="A7" s="54" t="s">
        <v>41</v>
      </c>
      <c r="B7" s="54"/>
      <c r="C7" s="54"/>
      <c r="D7" s="54"/>
      <c r="E7" s="54"/>
      <c r="F7" s="54"/>
      <c r="G7" s="54"/>
      <c r="H7" s="54"/>
    </row>
    <row r="8" spans="1:8" x14ac:dyDescent="0.25">
      <c r="A8" s="54" t="s">
        <v>42</v>
      </c>
      <c r="B8" s="54"/>
      <c r="C8" s="54"/>
      <c r="D8" s="54"/>
      <c r="E8" s="54"/>
      <c r="F8" s="54"/>
      <c r="G8" s="54"/>
      <c r="H8" s="54"/>
    </row>
    <row r="9" spans="1:8" x14ac:dyDescent="0.25">
      <c r="A9" s="33" t="s">
        <v>81</v>
      </c>
      <c r="B9" s="24"/>
      <c r="C9" s="33"/>
      <c r="D9" s="33"/>
      <c r="E9" s="33"/>
      <c r="F9" s="33"/>
      <c r="G9" s="33"/>
      <c r="H9" s="33"/>
    </row>
    <row r="11" spans="1:8" s="34" customFormat="1" ht="25.7" customHeight="1" x14ac:dyDescent="0.25">
      <c r="A11" s="57" t="s">
        <v>3</v>
      </c>
      <c r="B11" s="58" t="s">
        <v>4</v>
      </c>
      <c r="C11" s="57" t="s">
        <v>5</v>
      </c>
      <c r="D11" s="57" t="s">
        <v>6</v>
      </c>
      <c r="E11" s="57" t="s">
        <v>7</v>
      </c>
      <c r="F11" s="57" t="s">
        <v>8</v>
      </c>
      <c r="G11" s="57" t="s">
        <v>9</v>
      </c>
      <c r="H11" s="57"/>
    </row>
    <row r="12" spans="1:8" s="34" customFormat="1" ht="63" x14ac:dyDescent="0.25">
      <c r="A12" s="57"/>
      <c r="B12" s="58"/>
      <c r="C12" s="57"/>
      <c r="D12" s="57"/>
      <c r="E12" s="57"/>
      <c r="F12" s="57"/>
      <c r="G12" s="35" t="s">
        <v>10</v>
      </c>
      <c r="H12" s="35" t="s">
        <v>11</v>
      </c>
    </row>
    <row r="13" spans="1:8" s="34" customFormat="1" x14ac:dyDescent="0.25">
      <c r="A13" s="37">
        <v>1</v>
      </c>
      <c r="B13" s="25" t="s">
        <v>12</v>
      </c>
      <c r="C13" s="35"/>
      <c r="D13" s="35"/>
      <c r="E13" s="36"/>
      <c r="F13" s="36">
        <f>F14+F23+F24</f>
        <v>2804225</v>
      </c>
      <c r="G13" s="36">
        <f>G14+G23</f>
        <v>0</v>
      </c>
      <c r="H13" s="36">
        <f>F13-G13</f>
        <v>2804225</v>
      </c>
    </row>
    <row r="14" spans="1:8" s="34" customFormat="1" x14ac:dyDescent="0.25">
      <c r="A14" s="47"/>
      <c r="B14" s="25" t="s">
        <v>85</v>
      </c>
      <c r="C14" s="35"/>
      <c r="D14" s="35"/>
      <c r="E14" s="36"/>
      <c r="F14" s="36">
        <f>SUM(F15:F22)</f>
        <v>2504225</v>
      </c>
      <c r="G14" s="36">
        <f>SUM(G15:G22)</f>
        <v>0</v>
      </c>
      <c r="H14" s="36">
        <f t="shared" ref="H14:H48" si="0">F14-G14</f>
        <v>2504225</v>
      </c>
    </row>
    <row r="15" spans="1:8" x14ac:dyDescent="0.25">
      <c r="A15" s="38"/>
      <c r="B15" s="26" t="s">
        <v>13</v>
      </c>
      <c r="C15" s="39" t="s">
        <v>14</v>
      </c>
      <c r="D15" s="40">
        <v>5</v>
      </c>
      <c r="E15" s="41">
        <v>150000</v>
      </c>
      <c r="F15" s="41">
        <f>D15*E15</f>
        <v>750000</v>
      </c>
      <c r="G15" s="42"/>
      <c r="H15" s="36">
        <f t="shared" si="0"/>
        <v>750000</v>
      </c>
    </row>
    <row r="16" spans="1:8" x14ac:dyDescent="0.25">
      <c r="A16" s="38"/>
      <c r="B16" s="26" t="s">
        <v>78</v>
      </c>
      <c r="C16" s="39" t="s">
        <v>14</v>
      </c>
      <c r="D16" s="40">
        <v>5</v>
      </c>
      <c r="E16" s="41">
        <v>100000</v>
      </c>
      <c r="F16" s="41">
        <f t="shared" ref="F16:F22" si="1">D16*E16</f>
        <v>500000</v>
      </c>
      <c r="G16" s="42"/>
      <c r="H16" s="36">
        <f t="shared" si="0"/>
        <v>500000</v>
      </c>
    </row>
    <row r="17" spans="1:8" x14ac:dyDescent="0.25">
      <c r="A17" s="38"/>
      <c r="B17" s="26" t="s">
        <v>15</v>
      </c>
      <c r="C17" s="39" t="s">
        <v>14</v>
      </c>
      <c r="D17" s="40">
        <v>5</v>
      </c>
      <c r="E17" s="41">
        <v>100000</v>
      </c>
      <c r="F17" s="41">
        <f t="shared" si="1"/>
        <v>500000</v>
      </c>
      <c r="G17" s="42"/>
      <c r="H17" s="36">
        <f t="shared" si="0"/>
        <v>500000</v>
      </c>
    </row>
    <row r="18" spans="1:8" x14ac:dyDescent="0.25">
      <c r="A18" s="38"/>
      <c r="B18" s="26" t="s">
        <v>16</v>
      </c>
      <c r="C18" s="39" t="s">
        <v>14</v>
      </c>
      <c r="D18" s="40">
        <v>5</v>
      </c>
      <c r="E18" s="41">
        <v>100000</v>
      </c>
      <c r="F18" s="41">
        <f t="shared" si="1"/>
        <v>500000</v>
      </c>
      <c r="G18" s="42"/>
      <c r="H18" s="36">
        <f t="shared" si="0"/>
        <v>500000</v>
      </c>
    </row>
    <row r="19" spans="1:8" x14ac:dyDescent="0.25">
      <c r="A19" s="38"/>
      <c r="B19" s="26" t="s">
        <v>17</v>
      </c>
      <c r="C19" s="39" t="s">
        <v>14</v>
      </c>
      <c r="D19" s="40">
        <v>5</v>
      </c>
      <c r="E19" s="41">
        <v>14175</v>
      </c>
      <c r="F19" s="41">
        <f t="shared" si="1"/>
        <v>70875</v>
      </c>
      <c r="G19" s="42"/>
      <c r="H19" s="36">
        <f t="shared" si="0"/>
        <v>70875</v>
      </c>
    </row>
    <row r="20" spans="1:8" x14ac:dyDescent="0.25">
      <c r="A20" s="38"/>
      <c r="B20" s="26" t="s">
        <v>44</v>
      </c>
      <c r="C20" s="39" t="s">
        <v>14</v>
      </c>
      <c r="D20" s="40">
        <v>5</v>
      </c>
      <c r="E20" s="41">
        <v>23920</v>
      </c>
      <c r="F20" s="41">
        <f t="shared" si="1"/>
        <v>119600</v>
      </c>
      <c r="G20" s="42"/>
      <c r="H20" s="36">
        <f t="shared" si="0"/>
        <v>119600</v>
      </c>
    </row>
    <row r="21" spans="1:8" ht="15.75" customHeight="1" x14ac:dyDescent="0.25">
      <c r="A21" s="38"/>
      <c r="B21" s="26" t="s">
        <v>18</v>
      </c>
      <c r="C21" s="39" t="s">
        <v>14</v>
      </c>
      <c r="D21" s="40">
        <v>5</v>
      </c>
      <c r="E21" s="41">
        <v>6000</v>
      </c>
      <c r="F21" s="41">
        <f t="shared" si="1"/>
        <v>30000</v>
      </c>
      <c r="G21" s="42"/>
      <c r="H21" s="36">
        <f t="shared" si="0"/>
        <v>30000</v>
      </c>
    </row>
    <row r="22" spans="1:8" ht="31.5" x14ac:dyDescent="0.25">
      <c r="A22" s="38"/>
      <c r="B22" s="26" t="s">
        <v>45</v>
      </c>
      <c r="C22" s="39" t="s">
        <v>14</v>
      </c>
      <c r="D22" s="40">
        <v>5</v>
      </c>
      <c r="E22" s="41">
        <v>6750</v>
      </c>
      <c r="F22" s="41">
        <f t="shared" si="1"/>
        <v>33750</v>
      </c>
      <c r="G22" s="42"/>
      <c r="H22" s="36">
        <f t="shared" si="0"/>
        <v>33750</v>
      </c>
    </row>
    <row r="23" spans="1:8" x14ac:dyDescent="0.25">
      <c r="A23" s="38"/>
      <c r="B23" s="26" t="s">
        <v>19</v>
      </c>
      <c r="C23" s="39" t="s">
        <v>14</v>
      </c>
      <c r="D23" s="40">
        <v>5</v>
      </c>
      <c r="E23" s="41">
        <v>6000</v>
      </c>
      <c r="F23" s="41">
        <f t="shared" ref="F23" si="2">D23*E23</f>
        <v>30000</v>
      </c>
      <c r="G23" s="42"/>
      <c r="H23" s="36">
        <f t="shared" si="0"/>
        <v>30000</v>
      </c>
    </row>
    <row r="24" spans="1:8" x14ac:dyDescent="0.25">
      <c r="A24" s="38"/>
      <c r="B24" s="48" t="s">
        <v>86</v>
      </c>
      <c r="C24" s="49"/>
      <c r="D24" s="49"/>
      <c r="E24" s="49"/>
      <c r="F24" s="50">
        <f>F25</f>
        <v>270000</v>
      </c>
      <c r="G24" s="49"/>
      <c r="H24" s="49">
        <f t="shared" si="0"/>
        <v>270000</v>
      </c>
    </row>
    <row r="25" spans="1:8" x14ac:dyDescent="0.25">
      <c r="A25" s="38"/>
      <c r="B25" s="51" t="s">
        <v>84</v>
      </c>
      <c r="C25" s="49" t="s">
        <v>14</v>
      </c>
      <c r="D25" s="49">
        <v>5</v>
      </c>
      <c r="E25" s="50">
        <v>54000</v>
      </c>
      <c r="F25" s="50">
        <v>270000</v>
      </c>
      <c r="G25" s="49"/>
      <c r="H25" s="50">
        <v>270000</v>
      </c>
    </row>
    <row r="26" spans="1:8" s="34" customFormat="1" x14ac:dyDescent="0.25">
      <c r="A26" s="37">
        <v>2</v>
      </c>
      <c r="B26" s="25" t="s">
        <v>20</v>
      </c>
      <c r="C26" s="35"/>
      <c r="D26" s="35"/>
      <c r="E26" s="36"/>
      <c r="F26" s="36">
        <f>F27+F39+F42+F45</f>
        <v>3628775</v>
      </c>
      <c r="G26" s="36">
        <f>G27+G39+G42+G45</f>
        <v>770000</v>
      </c>
      <c r="H26" s="36">
        <f t="shared" si="0"/>
        <v>2858775</v>
      </c>
    </row>
    <row r="27" spans="1:8" s="34" customFormat="1" ht="103.5" customHeight="1" x14ac:dyDescent="0.25">
      <c r="A27" s="37"/>
      <c r="B27" s="25" t="s">
        <v>21</v>
      </c>
      <c r="C27" s="35"/>
      <c r="D27" s="35"/>
      <c r="E27" s="36"/>
      <c r="F27" s="36">
        <f>F28+F33</f>
        <v>1270000</v>
      </c>
      <c r="G27" s="36">
        <f>G28+G33</f>
        <v>770000</v>
      </c>
      <c r="H27" s="36">
        <f t="shared" si="0"/>
        <v>500000</v>
      </c>
    </row>
    <row r="28" spans="1:8" s="34" customFormat="1" x14ac:dyDescent="0.25">
      <c r="A28" s="37"/>
      <c r="B28" s="25" t="s">
        <v>22</v>
      </c>
      <c r="C28" s="35"/>
      <c r="D28" s="35"/>
      <c r="E28" s="36"/>
      <c r="F28" s="36">
        <f>SUM(F29:F32)</f>
        <v>500000</v>
      </c>
      <c r="G28" s="36">
        <f>SUM(G29:G32)</f>
        <v>0</v>
      </c>
      <c r="H28" s="36">
        <f t="shared" si="0"/>
        <v>500000</v>
      </c>
    </row>
    <row r="29" spans="1:8" ht="31.5" x14ac:dyDescent="0.25">
      <c r="A29" s="38"/>
      <c r="B29" s="26" t="s">
        <v>61</v>
      </c>
      <c r="C29" s="39" t="s">
        <v>23</v>
      </c>
      <c r="D29" s="39">
        <v>1</v>
      </c>
      <c r="E29" s="42">
        <v>100000</v>
      </c>
      <c r="F29" s="42">
        <f t="shared" ref="F29:F38" si="3">D29*E29</f>
        <v>100000</v>
      </c>
      <c r="G29" s="42"/>
      <c r="H29" s="36">
        <f t="shared" si="0"/>
        <v>100000</v>
      </c>
    </row>
    <row r="30" spans="1:8" x14ac:dyDescent="0.25">
      <c r="A30" s="38"/>
      <c r="B30" s="26" t="s">
        <v>24</v>
      </c>
      <c r="C30" s="39" t="s">
        <v>23</v>
      </c>
      <c r="D30" s="39">
        <v>100</v>
      </c>
      <c r="E30" s="42">
        <v>2000</v>
      </c>
      <c r="F30" s="42">
        <f t="shared" si="3"/>
        <v>200000</v>
      </c>
      <c r="G30" s="42"/>
      <c r="H30" s="36">
        <f t="shared" si="0"/>
        <v>200000</v>
      </c>
    </row>
    <row r="31" spans="1:8" ht="31.5" x14ac:dyDescent="0.25">
      <c r="A31" s="38"/>
      <c r="B31" s="26" t="s">
        <v>66</v>
      </c>
      <c r="C31" s="39" t="s">
        <v>23</v>
      </c>
      <c r="D31" s="39">
        <v>100</v>
      </c>
      <c r="E31" s="42">
        <v>1500</v>
      </c>
      <c r="F31" s="42">
        <f t="shared" si="3"/>
        <v>150000</v>
      </c>
      <c r="G31" s="42"/>
      <c r="H31" s="36">
        <f t="shared" si="0"/>
        <v>150000</v>
      </c>
    </row>
    <row r="32" spans="1:8" ht="18" customHeight="1" x14ac:dyDescent="0.25">
      <c r="A32" s="38"/>
      <c r="B32" s="26" t="s">
        <v>25</v>
      </c>
      <c r="C32" s="39" t="s">
        <v>23</v>
      </c>
      <c r="D32" s="39">
        <v>1</v>
      </c>
      <c r="E32" s="42">
        <v>50000</v>
      </c>
      <c r="F32" s="42">
        <f t="shared" si="3"/>
        <v>50000</v>
      </c>
      <c r="G32" s="42"/>
      <c r="H32" s="36">
        <f t="shared" si="0"/>
        <v>50000</v>
      </c>
    </row>
    <row r="33" spans="1:8" s="34" customFormat="1" ht="115.5" customHeight="1" x14ac:dyDescent="0.25">
      <c r="A33" s="37"/>
      <c r="B33" s="25" t="s">
        <v>26</v>
      </c>
      <c r="C33" s="35"/>
      <c r="D33" s="35"/>
      <c r="E33" s="36"/>
      <c r="F33" s="36">
        <f>SUM(F34:F38)</f>
        <v>770000</v>
      </c>
      <c r="G33" s="36">
        <f>SUM(G34:G38)</f>
        <v>770000</v>
      </c>
      <c r="H33" s="36">
        <f t="shared" si="0"/>
        <v>0</v>
      </c>
    </row>
    <row r="34" spans="1:8" x14ac:dyDescent="0.25">
      <c r="A34" s="38"/>
      <c r="B34" s="26" t="s">
        <v>68</v>
      </c>
      <c r="C34" s="39"/>
      <c r="D34" s="39">
        <v>2</v>
      </c>
      <c r="E34" s="42">
        <v>200000</v>
      </c>
      <c r="F34" s="42">
        <f t="shared" ref="F34:F37" si="4">D34*E34</f>
        <v>400000</v>
      </c>
      <c r="G34" s="42">
        <f>F34</f>
        <v>400000</v>
      </c>
      <c r="H34" s="36">
        <f t="shared" si="0"/>
        <v>0</v>
      </c>
    </row>
    <row r="35" spans="1:8" x14ac:dyDescent="0.25">
      <c r="A35" s="38"/>
      <c r="B35" s="26" t="s">
        <v>69</v>
      </c>
      <c r="C35" s="39"/>
      <c r="D35" s="39">
        <v>1</v>
      </c>
      <c r="E35" s="42">
        <v>50000</v>
      </c>
      <c r="F35" s="42">
        <f t="shared" si="4"/>
        <v>50000</v>
      </c>
      <c r="G35" s="42">
        <f t="shared" ref="G35:G37" si="5">F35</f>
        <v>50000</v>
      </c>
      <c r="H35" s="36">
        <f t="shared" si="0"/>
        <v>0</v>
      </c>
    </row>
    <row r="36" spans="1:8" x14ac:dyDescent="0.25">
      <c r="A36" s="38"/>
      <c r="B36" s="26" t="s">
        <v>70</v>
      </c>
      <c r="C36" s="39"/>
      <c r="D36" s="39">
        <v>2</v>
      </c>
      <c r="E36" s="42">
        <v>20000</v>
      </c>
      <c r="F36" s="42">
        <f t="shared" si="4"/>
        <v>40000</v>
      </c>
      <c r="G36" s="42">
        <f t="shared" si="5"/>
        <v>40000</v>
      </c>
      <c r="H36" s="36">
        <f t="shared" si="0"/>
        <v>0</v>
      </c>
    </row>
    <row r="37" spans="1:8" x14ac:dyDescent="0.25">
      <c r="A37" s="38"/>
      <c r="B37" s="26" t="s">
        <v>71</v>
      </c>
      <c r="C37" s="39"/>
      <c r="D37" s="39">
        <v>8</v>
      </c>
      <c r="E37" s="42">
        <v>10000</v>
      </c>
      <c r="F37" s="42">
        <f t="shared" si="4"/>
        <v>80000</v>
      </c>
      <c r="G37" s="42">
        <f t="shared" si="5"/>
        <v>80000</v>
      </c>
      <c r="H37" s="36">
        <f t="shared" si="0"/>
        <v>0</v>
      </c>
    </row>
    <row r="38" spans="1:8" x14ac:dyDescent="0.25">
      <c r="A38" s="38"/>
      <c r="B38" s="26" t="s">
        <v>72</v>
      </c>
      <c r="C38" s="39"/>
      <c r="D38" s="39">
        <v>2</v>
      </c>
      <c r="E38" s="42">
        <v>100000</v>
      </c>
      <c r="F38" s="42">
        <f t="shared" si="3"/>
        <v>200000</v>
      </c>
      <c r="G38" s="42">
        <f t="shared" ref="G38" si="6">F38</f>
        <v>200000</v>
      </c>
      <c r="H38" s="36">
        <f t="shared" si="0"/>
        <v>0</v>
      </c>
    </row>
    <row r="39" spans="1:8" s="34" customFormat="1" ht="78.75" x14ac:dyDescent="0.25">
      <c r="A39" s="37"/>
      <c r="B39" s="25" t="s">
        <v>83</v>
      </c>
      <c r="C39" s="35"/>
      <c r="D39" s="35"/>
      <c r="E39" s="36"/>
      <c r="F39" s="36">
        <f>F40+F41</f>
        <v>258775</v>
      </c>
      <c r="G39" s="36">
        <f>G40+G41</f>
        <v>0</v>
      </c>
      <c r="H39" s="36">
        <f t="shared" si="0"/>
        <v>258775</v>
      </c>
    </row>
    <row r="40" spans="1:8" x14ac:dyDescent="0.25">
      <c r="A40" s="38"/>
      <c r="B40" s="26" t="s">
        <v>65</v>
      </c>
      <c r="C40" s="39" t="s">
        <v>23</v>
      </c>
      <c r="D40" s="39">
        <v>1</v>
      </c>
      <c r="E40" s="42">
        <v>158775</v>
      </c>
      <c r="F40" s="42">
        <f>D40*E40</f>
        <v>158775</v>
      </c>
      <c r="G40" s="42"/>
      <c r="H40" s="36">
        <f t="shared" si="0"/>
        <v>158775</v>
      </c>
    </row>
    <row r="41" spans="1:8" x14ac:dyDescent="0.25">
      <c r="A41" s="38"/>
      <c r="B41" s="26" t="s">
        <v>64</v>
      </c>
      <c r="C41" s="39" t="s">
        <v>23</v>
      </c>
      <c r="D41" s="39">
        <v>1</v>
      </c>
      <c r="E41" s="42">
        <v>100000</v>
      </c>
      <c r="F41" s="42">
        <f>D41*E41</f>
        <v>100000</v>
      </c>
      <c r="G41" s="42"/>
      <c r="H41" s="36">
        <f t="shared" si="0"/>
        <v>100000</v>
      </c>
    </row>
    <row r="42" spans="1:8" s="34" customFormat="1" ht="94.5" x14ac:dyDescent="0.25">
      <c r="A42" s="37"/>
      <c r="B42" s="25" t="s">
        <v>27</v>
      </c>
      <c r="C42" s="35"/>
      <c r="D42" s="35"/>
      <c r="E42" s="36"/>
      <c r="F42" s="36">
        <f>F43+F44</f>
        <v>1400000</v>
      </c>
      <c r="G42" s="36">
        <f>G43+G44</f>
        <v>0</v>
      </c>
      <c r="H42" s="36">
        <f t="shared" si="0"/>
        <v>1400000</v>
      </c>
    </row>
    <row r="43" spans="1:8" ht="31.5" x14ac:dyDescent="0.25">
      <c r="A43" s="38"/>
      <c r="B43" s="26" t="s">
        <v>62</v>
      </c>
      <c r="C43" s="39" t="s">
        <v>23</v>
      </c>
      <c r="D43" s="39">
        <v>10</v>
      </c>
      <c r="E43" s="50">
        <v>100000</v>
      </c>
      <c r="F43" s="42">
        <f>D43*E43</f>
        <v>1000000</v>
      </c>
      <c r="G43" s="42"/>
      <c r="H43" s="36">
        <f t="shared" si="0"/>
        <v>1000000</v>
      </c>
    </row>
    <row r="44" spans="1:8" ht="31.5" x14ac:dyDescent="0.25">
      <c r="A44" s="38"/>
      <c r="B44" s="26" t="s">
        <v>63</v>
      </c>
      <c r="C44" s="39" t="s">
        <v>23</v>
      </c>
      <c r="D44" s="39">
        <v>2</v>
      </c>
      <c r="E44" s="50">
        <v>200000</v>
      </c>
      <c r="F44" s="42">
        <f>D44*E44</f>
        <v>400000</v>
      </c>
      <c r="G44" s="42"/>
      <c r="H44" s="36">
        <f t="shared" si="0"/>
        <v>400000</v>
      </c>
    </row>
    <row r="45" spans="1:8" s="34" customFormat="1" ht="63" x14ac:dyDescent="0.25">
      <c r="A45" s="37"/>
      <c r="B45" s="25" t="s">
        <v>28</v>
      </c>
      <c r="C45" s="35"/>
      <c r="D45" s="35"/>
      <c r="E45" s="36"/>
      <c r="F45" s="36">
        <f>F46</f>
        <v>700000</v>
      </c>
      <c r="G45" s="36">
        <f>G46</f>
        <v>0</v>
      </c>
      <c r="H45" s="36">
        <f t="shared" si="0"/>
        <v>700000</v>
      </c>
    </row>
    <row r="46" spans="1:8" s="34" customFormat="1" ht="47.25" x14ac:dyDescent="0.25">
      <c r="A46" s="37"/>
      <c r="B46" s="25" t="s">
        <v>29</v>
      </c>
      <c r="C46" s="35"/>
      <c r="D46" s="35"/>
      <c r="E46" s="36"/>
      <c r="F46" s="36">
        <f>F47+F48</f>
        <v>700000</v>
      </c>
      <c r="G46" s="36">
        <f>G47+G48</f>
        <v>0</v>
      </c>
      <c r="H46" s="36">
        <f t="shared" si="0"/>
        <v>700000</v>
      </c>
    </row>
    <row r="47" spans="1:8" ht="31.5" x14ac:dyDescent="0.25">
      <c r="A47" s="38"/>
      <c r="B47" s="26" t="s">
        <v>61</v>
      </c>
      <c r="C47" s="39" t="s">
        <v>23</v>
      </c>
      <c r="D47" s="39">
        <v>1</v>
      </c>
      <c r="E47" s="42">
        <v>100000</v>
      </c>
      <c r="F47" s="42">
        <f>D47*E47</f>
        <v>100000</v>
      </c>
      <c r="G47" s="42"/>
      <c r="H47" s="36">
        <f t="shared" si="0"/>
        <v>100000</v>
      </c>
    </row>
    <row r="48" spans="1:8" ht="21.75" customHeight="1" x14ac:dyDescent="0.25">
      <c r="A48" s="38"/>
      <c r="B48" s="26" t="s">
        <v>30</v>
      </c>
      <c r="C48" s="39" t="s">
        <v>23</v>
      </c>
      <c r="D48" s="39">
        <v>3</v>
      </c>
      <c r="E48" s="42">
        <v>200000</v>
      </c>
      <c r="F48" s="42">
        <f>D48*E48</f>
        <v>600000</v>
      </c>
      <c r="G48" s="42"/>
      <c r="H48" s="36">
        <f t="shared" si="0"/>
        <v>600000</v>
      </c>
    </row>
    <row r="49" spans="1:8" s="34" customFormat="1" x14ac:dyDescent="0.25">
      <c r="A49" s="37"/>
      <c r="B49" s="25" t="s">
        <v>31</v>
      </c>
      <c r="C49" s="35"/>
      <c r="D49" s="35"/>
      <c r="E49" s="36"/>
      <c r="F49" s="36">
        <f>F13+F26</f>
        <v>6433000</v>
      </c>
      <c r="G49" s="36">
        <f t="shared" ref="G49:H49" si="7">G13+G26</f>
        <v>770000</v>
      </c>
      <c r="H49" s="36">
        <f t="shared" si="7"/>
        <v>5663000</v>
      </c>
    </row>
    <row r="50" spans="1:8" x14ac:dyDescent="0.25">
      <c r="A50" s="55" t="s">
        <v>77</v>
      </c>
      <c r="B50" s="55"/>
      <c r="C50" s="55"/>
      <c r="D50" s="55"/>
      <c r="E50" s="55"/>
      <c r="F50" s="55"/>
      <c r="G50" s="55"/>
      <c r="H50" s="55"/>
    </row>
    <row r="51" spans="1:8" x14ac:dyDescent="0.25">
      <c r="A51" s="29"/>
      <c r="B51" s="22"/>
      <c r="C51" s="43"/>
      <c r="D51" s="43"/>
      <c r="E51" s="29"/>
      <c r="F51" s="29"/>
      <c r="G51" s="29"/>
      <c r="H51" s="29"/>
    </row>
    <row r="52" spans="1:8" x14ac:dyDescent="0.25">
      <c r="A52" s="54" t="s">
        <v>32</v>
      </c>
      <c r="B52" s="54"/>
      <c r="C52" s="54"/>
      <c r="D52" s="54"/>
      <c r="E52" s="54"/>
      <c r="F52" s="54"/>
      <c r="G52" s="54"/>
      <c r="H52" s="54"/>
    </row>
    <row r="53" spans="1:8" x14ac:dyDescent="0.25">
      <c r="A53" s="33"/>
    </row>
    <row r="54" spans="1:8" x14ac:dyDescent="0.25">
      <c r="A54" s="56" t="s">
        <v>43</v>
      </c>
      <c r="B54" s="56"/>
      <c r="C54" s="56"/>
      <c r="D54" s="56"/>
      <c r="E54" s="56"/>
      <c r="F54" s="56"/>
      <c r="G54" s="56"/>
      <c r="H54" s="56"/>
    </row>
    <row r="55" spans="1:8" x14ac:dyDescent="0.25">
      <c r="A55" s="44"/>
      <c r="B55" s="27" t="s">
        <v>40</v>
      </c>
      <c r="C55" s="45"/>
      <c r="D55" s="45"/>
      <c r="E55" s="44"/>
      <c r="F55" s="44"/>
      <c r="G55" s="44"/>
      <c r="H55" s="44"/>
    </row>
    <row r="56" spans="1:8" x14ac:dyDescent="0.25">
      <c r="A56" s="56" t="s">
        <v>39</v>
      </c>
      <c r="B56" s="56"/>
      <c r="C56" s="56"/>
      <c r="D56" s="56"/>
      <c r="E56" s="56"/>
      <c r="F56" s="56"/>
      <c r="G56" s="56"/>
      <c r="H56" s="56"/>
    </row>
    <row r="57" spans="1:8" x14ac:dyDescent="0.25">
      <c r="A57" s="44"/>
      <c r="B57" s="27" t="s">
        <v>33</v>
      </c>
      <c r="C57" s="45"/>
      <c r="D57" s="45"/>
      <c r="E57" s="44"/>
      <c r="F57" s="44"/>
      <c r="G57" s="44"/>
      <c r="H57" s="44"/>
    </row>
    <row r="58" spans="1:8" x14ac:dyDescent="0.25">
      <c r="A58" s="54"/>
      <c r="B58" s="54"/>
      <c r="C58" s="54"/>
      <c r="D58" s="54"/>
      <c r="E58" s="54"/>
      <c r="F58" s="54"/>
      <c r="G58" s="54"/>
      <c r="H58" s="54"/>
    </row>
    <row r="59" spans="1:8" x14ac:dyDescent="0.25">
      <c r="A59" s="54" t="s">
        <v>34</v>
      </c>
      <c r="B59" s="54"/>
      <c r="C59" s="54"/>
      <c r="D59" s="54"/>
      <c r="E59" s="54"/>
      <c r="F59" s="54"/>
      <c r="G59" s="54"/>
      <c r="H59" s="54"/>
    </row>
    <row r="60" spans="1:8" x14ac:dyDescent="0.25">
      <c r="A60" s="33"/>
    </row>
    <row r="61" spans="1:8" x14ac:dyDescent="0.25">
      <c r="A61" s="54" t="s">
        <v>35</v>
      </c>
      <c r="B61" s="54"/>
      <c r="C61" s="54"/>
      <c r="D61" s="54"/>
      <c r="E61" s="54"/>
      <c r="F61" s="54"/>
      <c r="G61" s="54"/>
      <c r="H61" s="54"/>
    </row>
    <row r="62" spans="1:8" x14ac:dyDescent="0.25">
      <c r="A62" s="33"/>
      <c r="B62" s="24"/>
      <c r="C62" s="31"/>
      <c r="D62" s="31"/>
      <c r="E62" s="33"/>
      <c r="F62" s="33"/>
      <c r="G62" s="33"/>
      <c r="H62" s="33"/>
    </row>
    <row r="63" spans="1:8" x14ac:dyDescent="0.25">
      <c r="A63" s="33" t="s">
        <v>36</v>
      </c>
      <c r="B63" s="24"/>
      <c r="C63" s="31"/>
      <c r="D63" s="31"/>
      <c r="E63" s="33"/>
      <c r="F63" s="33"/>
      <c r="G63" s="33"/>
      <c r="H63" s="33"/>
    </row>
    <row r="64" spans="1:8" x14ac:dyDescent="0.25">
      <c r="A64" s="33"/>
      <c r="B64" s="24"/>
      <c r="C64" s="31"/>
      <c r="D64" s="31"/>
      <c r="E64" s="33"/>
      <c r="F64" s="33"/>
      <c r="G64" s="33"/>
      <c r="H64" s="33"/>
    </row>
    <row r="65" spans="1:8" x14ac:dyDescent="0.25">
      <c r="A65" s="33" t="s">
        <v>76</v>
      </c>
      <c r="B65" s="24"/>
      <c r="C65" s="31"/>
      <c r="D65" s="31"/>
      <c r="E65" s="33"/>
      <c r="F65" s="33"/>
      <c r="G65" s="33"/>
      <c r="H65" s="33"/>
    </row>
    <row r="66" spans="1:8" x14ac:dyDescent="0.25">
      <c r="A66" s="33"/>
      <c r="B66" s="24" t="s">
        <v>33</v>
      </c>
      <c r="C66" s="31"/>
      <c r="D66" s="31"/>
      <c r="E66" s="33"/>
      <c r="F66" s="33"/>
      <c r="G66" s="33"/>
      <c r="H66" s="33"/>
    </row>
    <row r="67" spans="1:8" x14ac:dyDescent="0.25">
      <c r="A67" s="33"/>
      <c r="B67" s="24"/>
      <c r="C67" s="31"/>
      <c r="D67" s="31"/>
      <c r="E67" s="33"/>
      <c r="F67" s="33"/>
      <c r="G67" s="33"/>
      <c r="H67" s="33"/>
    </row>
    <row r="68" spans="1:8" x14ac:dyDescent="0.25">
      <c r="A68" s="33" t="s">
        <v>37</v>
      </c>
      <c r="B68" s="24"/>
      <c r="C68" s="31"/>
      <c r="D68" s="31"/>
      <c r="E68" s="33"/>
      <c r="F68" s="33"/>
      <c r="G68" s="33"/>
      <c r="H68" s="33"/>
    </row>
    <row r="69" spans="1:8" x14ac:dyDescent="0.25">
      <c r="A69" s="33"/>
      <c r="B69" s="24"/>
      <c r="C69" s="31"/>
      <c r="D69" s="31"/>
      <c r="E69" s="33"/>
      <c r="F69" s="33"/>
      <c r="G69" s="33"/>
      <c r="H69" s="33"/>
    </row>
    <row r="70" spans="1:8" x14ac:dyDescent="0.25">
      <c r="A70" s="33" t="s">
        <v>75</v>
      </c>
      <c r="B70" s="24"/>
      <c r="C70" s="31"/>
      <c r="D70" s="31"/>
      <c r="E70" s="33"/>
      <c r="F70" s="33"/>
      <c r="G70" s="33"/>
      <c r="H70" s="33"/>
    </row>
    <row r="71" spans="1:8" x14ac:dyDescent="0.25">
      <c r="A71" s="32"/>
    </row>
    <row r="72" spans="1:8" x14ac:dyDescent="0.25">
      <c r="A72" s="32" t="s">
        <v>38</v>
      </c>
    </row>
    <row r="73" spans="1:8" x14ac:dyDescent="0.25">
      <c r="A73" s="32"/>
    </row>
    <row r="74" spans="1:8" x14ac:dyDescent="0.25">
      <c r="A74" s="33" t="s">
        <v>74</v>
      </c>
    </row>
    <row r="75" spans="1:8" x14ac:dyDescent="0.25">
      <c r="A75" s="46"/>
    </row>
    <row r="76" spans="1:8" x14ac:dyDescent="0.25">
      <c r="A76" s="32" t="s">
        <v>82</v>
      </c>
    </row>
    <row r="77" spans="1:8" x14ac:dyDescent="0.25">
      <c r="A77" s="32"/>
    </row>
    <row r="78" spans="1:8" x14ac:dyDescent="0.25">
      <c r="A78" s="33" t="s">
        <v>73</v>
      </c>
    </row>
  </sheetData>
  <mergeCells count="20">
    <mergeCell ref="A58:H58"/>
    <mergeCell ref="A59:H59"/>
    <mergeCell ref="A61:H61"/>
    <mergeCell ref="A8:H8"/>
    <mergeCell ref="A50:H50"/>
    <mergeCell ref="A52:H52"/>
    <mergeCell ref="A54:H54"/>
    <mergeCell ref="A56:H56"/>
    <mergeCell ref="G11:H11"/>
    <mergeCell ref="F11:F12"/>
    <mergeCell ref="A11:A12"/>
    <mergeCell ref="B11:B12"/>
    <mergeCell ref="C11:C12"/>
    <mergeCell ref="D11:D12"/>
    <mergeCell ref="E11:E12"/>
    <mergeCell ref="A1:H1"/>
    <mergeCell ref="A2:H2"/>
    <mergeCell ref="A3:H3"/>
    <mergeCell ref="A5:H5"/>
    <mergeCell ref="A7:H7"/>
  </mergeCells>
  <pageMargins left="0.78740157480314965" right="0.39370078740157483" top="0.39370078740157483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3169-7BC2-49B0-8FBF-58CAECCCDB5E}">
  <dimension ref="A1:L55"/>
  <sheetViews>
    <sheetView zoomScale="90" zoomScaleNormal="90" workbookViewId="0">
      <selection activeCell="G28" sqref="G28:J28"/>
    </sheetView>
  </sheetViews>
  <sheetFormatPr defaultRowHeight="12.75" x14ac:dyDescent="0.2"/>
  <cols>
    <col min="1" max="1" width="15.85546875" style="5" customWidth="1"/>
    <col min="2" max="10" width="12.42578125" style="4" customWidth="1"/>
    <col min="11" max="11" width="10.140625" style="4" bestFit="1" customWidth="1"/>
    <col min="12" max="16384" width="9.140625" style="4"/>
  </cols>
  <sheetData>
    <row r="1" spans="1:12" x14ac:dyDescent="0.2">
      <c r="A1" s="14" t="s">
        <v>13</v>
      </c>
      <c r="B1" s="15" t="s">
        <v>14</v>
      </c>
      <c r="C1" s="15">
        <v>5</v>
      </c>
      <c r="D1" s="16">
        <v>150000</v>
      </c>
      <c r="E1" s="16">
        <v>750000</v>
      </c>
      <c r="F1" s="13" t="s">
        <v>58</v>
      </c>
      <c r="G1" s="17" t="s">
        <v>14</v>
      </c>
      <c r="H1" s="15">
        <v>5</v>
      </c>
      <c r="I1" s="16">
        <v>12621</v>
      </c>
      <c r="J1" s="20">
        <v>63105</v>
      </c>
    </row>
    <row r="2" spans="1:12" x14ac:dyDescent="0.2">
      <c r="A2" s="14" t="s">
        <v>78</v>
      </c>
      <c r="B2" s="15" t="s">
        <v>14</v>
      </c>
      <c r="C2" s="15">
        <v>5</v>
      </c>
      <c r="D2" s="16">
        <v>100000</v>
      </c>
      <c r="E2" s="16">
        <v>500000</v>
      </c>
      <c r="F2" s="13" t="s">
        <v>59</v>
      </c>
      <c r="G2" s="17" t="s">
        <v>14</v>
      </c>
      <c r="H2" s="15">
        <v>5</v>
      </c>
      <c r="I2" s="16">
        <v>21158</v>
      </c>
      <c r="J2" s="16">
        <v>105790</v>
      </c>
    </row>
    <row r="3" spans="1:12" x14ac:dyDescent="0.2">
      <c r="A3" s="14" t="s">
        <v>15</v>
      </c>
      <c r="B3" s="15" t="s">
        <v>14</v>
      </c>
      <c r="C3" s="15">
        <v>5</v>
      </c>
      <c r="D3" s="16">
        <v>100000</v>
      </c>
      <c r="E3" s="16">
        <v>500000</v>
      </c>
      <c r="F3" s="13" t="s">
        <v>56</v>
      </c>
      <c r="G3" s="17" t="s">
        <v>14</v>
      </c>
      <c r="H3" s="15">
        <v>5</v>
      </c>
      <c r="I3" s="16">
        <v>7576</v>
      </c>
      <c r="J3" s="16">
        <v>37880</v>
      </c>
    </row>
    <row r="4" spans="1:12" x14ac:dyDescent="0.2">
      <c r="A4" s="14" t="s">
        <v>60</v>
      </c>
      <c r="B4" s="15" t="s">
        <v>14</v>
      </c>
      <c r="C4" s="15">
        <v>5</v>
      </c>
      <c r="D4" s="16">
        <v>100000</v>
      </c>
      <c r="E4" s="16">
        <v>500000</v>
      </c>
      <c r="F4" s="13" t="s">
        <v>57</v>
      </c>
      <c r="G4" s="17" t="s">
        <v>14</v>
      </c>
      <c r="H4" s="15">
        <v>5</v>
      </c>
      <c r="I4" s="16">
        <v>6010</v>
      </c>
      <c r="J4" s="16">
        <v>30050</v>
      </c>
    </row>
    <row r="6" spans="1:12" ht="13.5" thickBot="1" x14ac:dyDescent="0.25">
      <c r="B6" s="1" t="s">
        <v>46</v>
      </c>
      <c r="C6" s="1" t="s">
        <v>47</v>
      </c>
      <c r="D6" s="1" t="s">
        <v>48</v>
      </c>
      <c r="E6" s="1" t="s">
        <v>49</v>
      </c>
      <c r="F6" s="1" t="s">
        <v>50</v>
      </c>
      <c r="G6" s="1" t="s">
        <v>51</v>
      </c>
      <c r="H6" s="1" t="s">
        <v>52</v>
      </c>
      <c r="I6" s="1" t="s">
        <v>53</v>
      </c>
      <c r="J6" s="1" t="s">
        <v>54</v>
      </c>
      <c r="K6" s="1" t="s">
        <v>55</v>
      </c>
    </row>
    <row r="7" spans="1:12" x14ac:dyDescent="0.2">
      <c r="A7" s="59" t="s">
        <v>13</v>
      </c>
      <c r="B7" s="19">
        <v>150000</v>
      </c>
      <c r="C7" s="2">
        <f t="shared" ref="C7:C23" si="0">B7*10%</f>
        <v>15000</v>
      </c>
      <c r="D7" s="2">
        <v>8331</v>
      </c>
      <c r="E7" s="2">
        <v>0</v>
      </c>
      <c r="F7" s="2">
        <f t="shared" ref="F7:F25" si="1">B7-C7-D7-E7</f>
        <v>126669</v>
      </c>
      <c r="G7" s="2">
        <f t="shared" ref="G7:G25" si="2">(B7-C7)*0.035</f>
        <v>4725</v>
      </c>
      <c r="H7" s="2">
        <f t="shared" ref="H7:H25" si="3">B7*0.015</f>
        <v>2250</v>
      </c>
      <c r="I7" s="2">
        <f t="shared" ref="I7:I25" si="4">((B7-C7-E7)*9.5%)-G7</f>
        <v>8100</v>
      </c>
      <c r="J7" s="2">
        <v>0</v>
      </c>
      <c r="K7" s="2">
        <f t="shared" ref="K7:K25" si="5">C7+D7+E7+F7</f>
        <v>150000</v>
      </c>
      <c r="L7" s="4" t="s">
        <v>79</v>
      </c>
    </row>
    <row r="8" spans="1:12" x14ac:dyDescent="0.2">
      <c r="A8" s="60"/>
      <c r="B8" s="19">
        <v>150000</v>
      </c>
      <c r="C8" s="2">
        <f t="shared" si="0"/>
        <v>15000</v>
      </c>
      <c r="D8" s="2">
        <v>8331</v>
      </c>
      <c r="E8" s="2">
        <v>0</v>
      </c>
      <c r="F8" s="2">
        <f t="shared" ref="F8:F11" si="6">B8-C8-D8-E8</f>
        <v>126669</v>
      </c>
      <c r="G8" s="2">
        <f t="shared" ref="G8:G11" si="7">(B8-C8)*0.035</f>
        <v>4725</v>
      </c>
      <c r="H8" s="2">
        <f t="shared" ref="H8:H11" si="8">B8*0.015</f>
        <v>2250</v>
      </c>
      <c r="I8" s="2">
        <f t="shared" ref="I8:I11" si="9">((B8-C8-E8)*9.5%)-G8</f>
        <v>8100</v>
      </c>
      <c r="J8" s="2">
        <v>0</v>
      </c>
      <c r="K8" s="2">
        <f t="shared" ref="K8:K11" si="10">C8+D8+E8+F8</f>
        <v>150000</v>
      </c>
    </row>
    <row r="9" spans="1:12" x14ac:dyDescent="0.2">
      <c r="A9" s="60"/>
      <c r="B9" s="19">
        <v>150000</v>
      </c>
      <c r="C9" s="2">
        <f t="shared" si="0"/>
        <v>15000</v>
      </c>
      <c r="D9" s="2">
        <v>8331</v>
      </c>
      <c r="E9" s="2">
        <v>0</v>
      </c>
      <c r="F9" s="2">
        <f t="shared" si="6"/>
        <v>126669</v>
      </c>
      <c r="G9" s="2">
        <f t="shared" si="7"/>
        <v>4725</v>
      </c>
      <c r="H9" s="2">
        <f t="shared" si="8"/>
        <v>2250</v>
      </c>
      <c r="I9" s="2">
        <f t="shared" si="9"/>
        <v>8100</v>
      </c>
      <c r="J9" s="2">
        <v>0</v>
      </c>
      <c r="K9" s="2">
        <f t="shared" si="10"/>
        <v>150000</v>
      </c>
    </row>
    <row r="10" spans="1:12" x14ac:dyDescent="0.2">
      <c r="A10" s="60"/>
      <c r="B10" s="19">
        <v>150000</v>
      </c>
      <c r="C10" s="2">
        <f t="shared" si="0"/>
        <v>15000</v>
      </c>
      <c r="D10" s="2">
        <v>8331</v>
      </c>
      <c r="E10" s="2">
        <v>0</v>
      </c>
      <c r="F10" s="2">
        <f t="shared" si="6"/>
        <v>126669</v>
      </c>
      <c r="G10" s="2">
        <f t="shared" si="7"/>
        <v>4725</v>
      </c>
      <c r="H10" s="2">
        <f t="shared" si="8"/>
        <v>2250</v>
      </c>
      <c r="I10" s="2">
        <f t="shared" si="9"/>
        <v>8100</v>
      </c>
      <c r="J10" s="2">
        <v>0</v>
      </c>
      <c r="K10" s="2">
        <f t="shared" si="10"/>
        <v>150000</v>
      </c>
    </row>
    <row r="11" spans="1:12" ht="13.5" thickBot="1" x14ac:dyDescent="0.25">
      <c r="A11" s="61"/>
      <c r="B11" s="19">
        <v>150000</v>
      </c>
      <c r="C11" s="2">
        <f t="shared" si="0"/>
        <v>15000</v>
      </c>
      <c r="D11" s="2">
        <v>8331</v>
      </c>
      <c r="E11" s="2">
        <v>0</v>
      </c>
      <c r="F11" s="2">
        <f t="shared" si="6"/>
        <v>126669</v>
      </c>
      <c r="G11" s="2">
        <f t="shared" si="7"/>
        <v>4725</v>
      </c>
      <c r="H11" s="2">
        <f t="shared" si="8"/>
        <v>2250</v>
      </c>
      <c r="I11" s="2">
        <f t="shared" si="9"/>
        <v>8100</v>
      </c>
      <c r="J11" s="2">
        <v>0</v>
      </c>
      <c r="K11" s="2">
        <f t="shared" si="10"/>
        <v>150000</v>
      </c>
    </row>
    <row r="12" spans="1:12" x14ac:dyDescent="0.2">
      <c r="A12" s="59" t="s">
        <v>78</v>
      </c>
      <c r="B12" s="18">
        <v>100000</v>
      </c>
      <c r="C12" s="2">
        <f t="shared" ref="C12:C16" si="11">B12*10%</f>
        <v>10000</v>
      </c>
      <c r="D12" s="2">
        <f t="shared" ref="D12:D16" si="12">((B12-C12-(14*3692))-E12)*0.1</f>
        <v>3631.2000000000003</v>
      </c>
      <c r="E12" s="2">
        <f t="shared" ref="E12:E16" si="13">B12*2%</f>
        <v>2000</v>
      </c>
      <c r="F12" s="2">
        <f t="shared" ref="F12:F16" si="14">B12-C12-D12-E12</f>
        <v>84368.8</v>
      </c>
      <c r="G12" s="2">
        <f t="shared" ref="G12:G16" si="15">(B12-C12)*0.035</f>
        <v>3150.0000000000005</v>
      </c>
      <c r="H12" s="2">
        <f t="shared" ref="H12:H16" si="16">B12*0.015</f>
        <v>1500</v>
      </c>
      <c r="I12" s="2">
        <f t="shared" ref="I12:I16" si="17">((B12-C12-E12)*9.5%)-G12</f>
        <v>5210</v>
      </c>
      <c r="J12" s="2">
        <f t="shared" ref="J12:J16" si="18">B12*3%</f>
        <v>3000</v>
      </c>
      <c r="K12" s="2">
        <f t="shared" ref="K12:K16" si="19">C12+D12+E12+F12</f>
        <v>100000</v>
      </c>
    </row>
    <row r="13" spans="1:12" x14ac:dyDescent="0.2">
      <c r="A13" s="60"/>
      <c r="B13" s="18">
        <v>100000</v>
      </c>
      <c r="C13" s="2">
        <f t="shared" si="11"/>
        <v>10000</v>
      </c>
      <c r="D13" s="2">
        <f t="shared" si="12"/>
        <v>3631.2000000000003</v>
      </c>
      <c r="E13" s="2">
        <f t="shared" si="13"/>
        <v>2000</v>
      </c>
      <c r="F13" s="2">
        <f t="shared" si="14"/>
        <v>84368.8</v>
      </c>
      <c r="G13" s="2">
        <f t="shared" si="15"/>
        <v>3150.0000000000005</v>
      </c>
      <c r="H13" s="2">
        <f t="shared" si="16"/>
        <v>1500</v>
      </c>
      <c r="I13" s="2">
        <f t="shared" si="17"/>
        <v>5210</v>
      </c>
      <c r="J13" s="2">
        <f t="shared" si="18"/>
        <v>3000</v>
      </c>
      <c r="K13" s="2">
        <f t="shared" si="19"/>
        <v>100000</v>
      </c>
    </row>
    <row r="14" spans="1:12" x14ac:dyDescent="0.2">
      <c r="A14" s="60"/>
      <c r="B14" s="18">
        <v>100000</v>
      </c>
      <c r="C14" s="2">
        <f t="shared" si="11"/>
        <v>10000</v>
      </c>
      <c r="D14" s="2">
        <f t="shared" si="12"/>
        <v>3631.2000000000003</v>
      </c>
      <c r="E14" s="2">
        <f t="shared" si="13"/>
        <v>2000</v>
      </c>
      <c r="F14" s="2">
        <f t="shared" si="14"/>
        <v>84368.8</v>
      </c>
      <c r="G14" s="2">
        <f t="shared" si="15"/>
        <v>3150.0000000000005</v>
      </c>
      <c r="H14" s="2">
        <f t="shared" si="16"/>
        <v>1500</v>
      </c>
      <c r="I14" s="2">
        <f t="shared" si="17"/>
        <v>5210</v>
      </c>
      <c r="J14" s="2">
        <f t="shared" si="18"/>
        <v>3000</v>
      </c>
      <c r="K14" s="2">
        <f t="shared" si="19"/>
        <v>100000</v>
      </c>
    </row>
    <row r="15" spans="1:12" x14ac:dyDescent="0.2">
      <c r="A15" s="60"/>
      <c r="B15" s="18">
        <v>100000</v>
      </c>
      <c r="C15" s="2">
        <f t="shared" si="11"/>
        <v>10000</v>
      </c>
      <c r="D15" s="2">
        <f t="shared" si="12"/>
        <v>3631.2000000000003</v>
      </c>
      <c r="E15" s="2">
        <f t="shared" si="13"/>
        <v>2000</v>
      </c>
      <c r="F15" s="2">
        <f t="shared" si="14"/>
        <v>84368.8</v>
      </c>
      <c r="G15" s="2">
        <f t="shared" si="15"/>
        <v>3150.0000000000005</v>
      </c>
      <c r="H15" s="2">
        <f t="shared" si="16"/>
        <v>1500</v>
      </c>
      <c r="I15" s="2">
        <f t="shared" si="17"/>
        <v>5210</v>
      </c>
      <c r="J15" s="2">
        <f t="shared" si="18"/>
        <v>3000</v>
      </c>
      <c r="K15" s="2">
        <f t="shared" si="19"/>
        <v>100000</v>
      </c>
    </row>
    <row r="16" spans="1:12" ht="13.5" thickBot="1" x14ac:dyDescent="0.25">
      <c r="A16" s="61"/>
      <c r="B16" s="18">
        <v>100000</v>
      </c>
      <c r="C16" s="2">
        <f t="shared" si="11"/>
        <v>10000</v>
      </c>
      <c r="D16" s="2">
        <f t="shared" si="12"/>
        <v>3631.2000000000003</v>
      </c>
      <c r="E16" s="2">
        <f t="shared" si="13"/>
        <v>2000</v>
      </c>
      <c r="F16" s="2">
        <f t="shared" si="14"/>
        <v>84368.8</v>
      </c>
      <c r="G16" s="2">
        <f t="shared" si="15"/>
        <v>3150.0000000000005</v>
      </c>
      <c r="H16" s="2">
        <f t="shared" si="16"/>
        <v>1500</v>
      </c>
      <c r="I16" s="2">
        <f t="shared" si="17"/>
        <v>5210</v>
      </c>
      <c r="J16" s="2">
        <f t="shared" si="18"/>
        <v>3000</v>
      </c>
      <c r="K16" s="2">
        <f t="shared" si="19"/>
        <v>100000</v>
      </c>
    </row>
    <row r="17" spans="1:12" x14ac:dyDescent="0.2">
      <c r="A17" s="59" t="s">
        <v>15</v>
      </c>
      <c r="B17" s="18">
        <v>100000</v>
      </c>
      <c r="C17" s="2">
        <f t="shared" si="0"/>
        <v>10000</v>
      </c>
      <c r="D17" s="2">
        <f t="shared" ref="D17:D21" si="20">((B17-C17-(14*3692))-E17)*0.1</f>
        <v>3631.2000000000003</v>
      </c>
      <c r="E17" s="2">
        <f t="shared" ref="E17:E21" si="21">B17*2%</f>
        <v>2000</v>
      </c>
      <c r="F17" s="2">
        <f t="shared" si="1"/>
        <v>84368.8</v>
      </c>
      <c r="G17" s="2">
        <f t="shared" si="2"/>
        <v>3150.0000000000005</v>
      </c>
      <c r="H17" s="2">
        <f t="shared" si="3"/>
        <v>1500</v>
      </c>
      <c r="I17" s="2">
        <f t="shared" si="4"/>
        <v>5210</v>
      </c>
      <c r="J17" s="2">
        <f t="shared" ref="J17:J21" si="22">B17*3%</f>
        <v>3000</v>
      </c>
      <c r="K17" s="2">
        <f t="shared" si="5"/>
        <v>100000</v>
      </c>
    </row>
    <row r="18" spans="1:12" x14ac:dyDescent="0.2">
      <c r="A18" s="60"/>
      <c r="B18" s="18">
        <v>100000</v>
      </c>
      <c r="C18" s="2">
        <f t="shared" si="0"/>
        <v>10000</v>
      </c>
      <c r="D18" s="2">
        <f t="shared" si="20"/>
        <v>3631.2000000000003</v>
      </c>
      <c r="E18" s="2">
        <f t="shared" si="21"/>
        <v>2000</v>
      </c>
      <c r="F18" s="2">
        <f t="shared" si="1"/>
        <v>84368.8</v>
      </c>
      <c r="G18" s="2">
        <f t="shared" si="2"/>
        <v>3150.0000000000005</v>
      </c>
      <c r="H18" s="2">
        <f t="shared" si="3"/>
        <v>1500</v>
      </c>
      <c r="I18" s="2">
        <f t="shared" si="4"/>
        <v>5210</v>
      </c>
      <c r="J18" s="2">
        <f t="shared" si="22"/>
        <v>3000</v>
      </c>
      <c r="K18" s="2">
        <f t="shared" si="5"/>
        <v>100000</v>
      </c>
    </row>
    <row r="19" spans="1:12" x14ac:dyDescent="0.2">
      <c r="A19" s="60"/>
      <c r="B19" s="18">
        <v>100000</v>
      </c>
      <c r="C19" s="2">
        <f t="shared" si="0"/>
        <v>10000</v>
      </c>
      <c r="D19" s="2">
        <f t="shared" si="20"/>
        <v>3631.2000000000003</v>
      </c>
      <c r="E19" s="2">
        <f t="shared" si="21"/>
        <v>2000</v>
      </c>
      <c r="F19" s="2">
        <f t="shared" si="1"/>
        <v>84368.8</v>
      </c>
      <c r="G19" s="2">
        <f t="shared" si="2"/>
        <v>3150.0000000000005</v>
      </c>
      <c r="H19" s="2">
        <f t="shared" si="3"/>
        <v>1500</v>
      </c>
      <c r="I19" s="2">
        <f t="shared" si="4"/>
        <v>5210</v>
      </c>
      <c r="J19" s="2">
        <f t="shared" si="22"/>
        <v>3000</v>
      </c>
      <c r="K19" s="2">
        <f t="shared" si="5"/>
        <v>100000</v>
      </c>
    </row>
    <row r="20" spans="1:12" x14ac:dyDescent="0.2">
      <c r="A20" s="60"/>
      <c r="B20" s="18">
        <v>100000</v>
      </c>
      <c r="C20" s="2">
        <f t="shared" si="0"/>
        <v>10000</v>
      </c>
      <c r="D20" s="2">
        <f t="shared" si="20"/>
        <v>3631.2000000000003</v>
      </c>
      <c r="E20" s="2">
        <f t="shared" si="21"/>
        <v>2000</v>
      </c>
      <c r="F20" s="2">
        <f t="shared" si="1"/>
        <v>84368.8</v>
      </c>
      <c r="G20" s="2">
        <f t="shared" si="2"/>
        <v>3150.0000000000005</v>
      </c>
      <c r="H20" s="2">
        <f t="shared" si="3"/>
        <v>1500</v>
      </c>
      <c r="I20" s="2">
        <f t="shared" si="4"/>
        <v>5210</v>
      </c>
      <c r="J20" s="2">
        <f t="shared" si="22"/>
        <v>3000</v>
      </c>
      <c r="K20" s="2">
        <f t="shared" si="5"/>
        <v>100000</v>
      </c>
    </row>
    <row r="21" spans="1:12" ht="13.5" thickBot="1" x14ac:dyDescent="0.25">
      <c r="A21" s="61"/>
      <c r="B21" s="18">
        <v>100000</v>
      </c>
      <c r="C21" s="2">
        <f t="shared" si="0"/>
        <v>10000</v>
      </c>
      <c r="D21" s="2">
        <f t="shared" si="20"/>
        <v>3631.2000000000003</v>
      </c>
      <c r="E21" s="2">
        <f t="shared" si="21"/>
        <v>2000</v>
      </c>
      <c r="F21" s="2">
        <f t="shared" si="1"/>
        <v>84368.8</v>
      </c>
      <c r="G21" s="2">
        <f t="shared" si="2"/>
        <v>3150.0000000000005</v>
      </c>
      <c r="H21" s="2">
        <f t="shared" si="3"/>
        <v>1500</v>
      </c>
      <c r="I21" s="2">
        <f t="shared" si="4"/>
        <v>5210</v>
      </c>
      <c r="J21" s="2">
        <f t="shared" si="22"/>
        <v>3000</v>
      </c>
      <c r="K21" s="2">
        <f t="shared" si="5"/>
        <v>100000</v>
      </c>
    </row>
    <row r="22" spans="1:12" x14ac:dyDescent="0.2">
      <c r="A22" s="59" t="s">
        <v>60</v>
      </c>
      <c r="B22" s="18">
        <v>100000</v>
      </c>
      <c r="C22" s="2">
        <f t="shared" si="0"/>
        <v>10000</v>
      </c>
      <c r="D22" s="2">
        <v>3831</v>
      </c>
      <c r="E22" s="2">
        <v>0</v>
      </c>
      <c r="F22" s="2">
        <f t="shared" si="1"/>
        <v>86169</v>
      </c>
      <c r="G22" s="2">
        <f t="shared" si="2"/>
        <v>3150.0000000000005</v>
      </c>
      <c r="H22" s="2">
        <f t="shared" si="3"/>
        <v>1500</v>
      </c>
      <c r="I22" s="2">
        <f t="shared" si="4"/>
        <v>5400</v>
      </c>
      <c r="J22" s="2">
        <v>0</v>
      </c>
      <c r="K22" s="2">
        <f t="shared" si="5"/>
        <v>100000</v>
      </c>
      <c r="L22" s="4" t="s">
        <v>79</v>
      </c>
    </row>
    <row r="23" spans="1:12" x14ac:dyDescent="0.2">
      <c r="A23" s="60"/>
      <c r="B23" s="18">
        <v>100000</v>
      </c>
      <c r="C23" s="2">
        <f t="shared" si="0"/>
        <v>10000</v>
      </c>
      <c r="D23" s="2">
        <v>3831</v>
      </c>
      <c r="E23" s="2">
        <v>0</v>
      </c>
      <c r="F23" s="2">
        <f t="shared" si="1"/>
        <v>86169</v>
      </c>
      <c r="G23" s="2">
        <f t="shared" si="2"/>
        <v>3150.0000000000005</v>
      </c>
      <c r="H23" s="2">
        <f t="shared" si="3"/>
        <v>1500</v>
      </c>
      <c r="I23" s="2">
        <f t="shared" si="4"/>
        <v>5400</v>
      </c>
      <c r="J23" s="2">
        <v>0</v>
      </c>
      <c r="K23" s="2">
        <f t="shared" si="5"/>
        <v>100000</v>
      </c>
    </row>
    <row r="24" spans="1:12" x14ac:dyDescent="0.2">
      <c r="A24" s="60"/>
      <c r="B24" s="18">
        <v>100000</v>
      </c>
      <c r="C24" s="2">
        <f t="shared" ref="C24" si="23">B24*10%</f>
        <v>10000</v>
      </c>
      <c r="D24" s="2">
        <v>3831</v>
      </c>
      <c r="E24" s="2">
        <v>0</v>
      </c>
      <c r="F24" s="2">
        <f t="shared" si="1"/>
        <v>86169</v>
      </c>
      <c r="G24" s="2">
        <f t="shared" si="2"/>
        <v>3150.0000000000005</v>
      </c>
      <c r="H24" s="2">
        <f t="shared" si="3"/>
        <v>1500</v>
      </c>
      <c r="I24" s="2">
        <f t="shared" si="4"/>
        <v>5400</v>
      </c>
      <c r="J24" s="2">
        <v>0</v>
      </c>
      <c r="K24" s="2">
        <f t="shared" si="5"/>
        <v>100000</v>
      </c>
    </row>
    <row r="25" spans="1:12" x14ac:dyDescent="0.2">
      <c r="A25" s="60"/>
      <c r="B25" s="18">
        <v>100000</v>
      </c>
      <c r="C25" s="2">
        <f t="shared" ref="C25:C26" si="24">B25*10%</f>
        <v>10000</v>
      </c>
      <c r="D25" s="2">
        <v>3831</v>
      </c>
      <c r="E25" s="2">
        <v>0</v>
      </c>
      <c r="F25" s="2">
        <f t="shared" si="1"/>
        <v>86169</v>
      </c>
      <c r="G25" s="2">
        <f t="shared" si="2"/>
        <v>3150.0000000000005</v>
      </c>
      <c r="H25" s="2">
        <f t="shared" si="3"/>
        <v>1500</v>
      </c>
      <c r="I25" s="2">
        <f t="shared" si="4"/>
        <v>5400</v>
      </c>
      <c r="J25" s="2">
        <v>0</v>
      </c>
      <c r="K25" s="2">
        <f t="shared" si="5"/>
        <v>100000</v>
      </c>
    </row>
    <row r="26" spans="1:12" ht="13.5" thickBot="1" x14ac:dyDescent="0.25">
      <c r="A26" s="61"/>
      <c r="B26" s="18">
        <v>100000</v>
      </c>
      <c r="C26" s="2">
        <f t="shared" si="24"/>
        <v>10000</v>
      </c>
      <c r="D26" s="2">
        <v>3831</v>
      </c>
      <c r="E26" s="2">
        <v>0</v>
      </c>
      <c r="F26" s="2">
        <f t="shared" ref="F26" si="25">B26-C26-D26-E26</f>
        <v>86169</v>
      </c>
      <c r="G26" s="2">
        <f t="shared" ref="G26" si="26">(B26-C26)*0.035</f>
        <v>3150.0000000000005</v>
      </c>
      <c r="H26" s="2">
        <f t="shared" ref="H26" si="27">B26*0.015</f>
        <v>1500</v>
      </c>
      <c r="I26" s="2">
        <f t="shared" ref="I26" si="28">((B26-C26-E26)*9.5%)-G26</f>
        <v>5400</v>
      </c>
      <c r="J26" s="2">
        <v>0</v>
      </c>
      <c r="K26" s="2">
        <f t="shared" ref="K26" si="29">C26+D26+E26+F26</f>
        <v>100000</v>
      </c>
    </row>
    <row r="27" spans="1:12" x14ac:dyDescent="0.2">
      <c r="B27" s="2" t="s">
        <v>55</v>
      </c>
      <c r="C27" s="2">
        <f>SUM(C7:C26)</f>
        <v>225000</v>
      </c>
      <c r="D27" s="2">
        <f t="shared" ref="D27:K27" si="30">SUM(D7:D26)</f>
        <v>97121.999999999971</v>
      </c>
      <c r="E27" s="2">
        <f t="shared" si="30"/>
        <v>20000</v>
      </c>
      <c r="F27" s="2">
        <f t="shared" si="30"/>
        <v>1907878.0000000005</v>
      </c>
      <c r="G27" s="2">
        <f t="shared" si="30"/>
        <v>70875</v>
      </c>
      <c r="H27" s="2">
        <f t="shared" si="30"/>
        <v>33750</v>
      </c>
      <c r="I27" s="2">
        <f t="shared" si="30"/>
        <v>119600</v>
      </c>
      <c r="J27" s="2">
        <f t="shared" si="30"/>
        <v>30000</v>
      </c>
      <c r="K27" s="2">
        <f t="shared" si="30"/>
        <v>2250000</v>
      </c>
    </row>
    <row r="28" spans="1:12" x14ac:dyDescent="0.2">
      <c r="B28" s="3"/>
      <c r="C28" s="3"/>
      <c r="D28" s="3"/>
      <c r="E28" s="3"/>
      <c r="F28" s="3"/>
      <c r="G28" s="3">
        <f>G27/5</f>
        <v>14175</v>
      </c>
      <c r="H28" s="3">
        <f t="shared" ref="H28:J28" si="31">H27/5</f>
        <v>6750</v>
      </c>
      <c r="I28" s="3">
        <f t="shared" si="31"/>
        <v>23920</v>
      </c>
      <c r="J28" s="3">
        <f t="shared" si="31"/>
        <v>6000</v>
      </c>
      <c r="K28" s="3"/>
    </row>
    <row r="29" spans="1:12" x14ac:dyDescent="0.2">
      <c r="A29" s="9" t="s">
        <v>13</v>
      </c>
      <c r="B29" s="11" t="s">
        <v>14</v>
      </c>
      <c r="C29" s="11">
        <v>5</v>
      </c>
      <c r="D29" s="8">
        <v>150000</v>
      </c>
      <c r="E29" s="8">
        <f>C29*D29</f>
        <v>750000</v>
      </c>
      <c r="F29" s="12"/>
      <c r="G29" s="13" t="s">
        <v>58</v>
      </c>
      <c r="H29" s="10" t="s">
        <v>14</v>
      </c>
      <c r="I29" s="10">
        <v>5</v>
      </c>
      <c r="J29" s="8">
        <v>12621</v>
      </c>
      <c r="K29" s="8">
        <f>I29*J29</f>
        <v>63105</v>
      </c>
    </row>
    <row r="30" spans="1:12" x14ac:dyDescent="0.2">
      <c r="A30" s="9" t="s">
        <v>67</v>
      </c>
      <c r="B30" s="11" t="s">
        <v>14</v>
      </c>
      <c r="C30" s="11">
        <v>5</v>
      </c>
      <c r="D30" s="8">
        <v>100000</v>
      </c>
      <c r="E30" s="8">
        <f>C30*D30</f>
        <v>500000</v>
      </c>
      <c r="F30" s="12"/>
      <c r="G30" s="13" t="s">
        <v>59</v>
      </c>
      <c r="H30" s="10" t="s">
        <v>14</v>
      </c>
      <c r="I30" s="10">
        <v>5</v>
      </c>
      <c r="J30" s="8">
        <v>21158</v>
      </c>
      <c r="K30" s="8">
        <f>I30*J30</f>
        <v>105790</v>
      </c>
    </row>
    <row r="31" spans="1:12" x14ac:dyDescent="0.2">
      <c r="A31" s="9" t="s">
        <v>15</v>
      </c>
      <c r="B31" s="10" t="s">
        <v>14</v>
      </c>
      <c r="C31" s="10">
        <v>5</v>
      </c>
      <c r="D31" s="8">
        <v>100000</v>
      </c>
      <c r="E31" s="8">
        <f t="shared" ref="E31:E32" si="32">C31*D31</f>
        <v>500000</v>
      </c>
      <c r="F31" s="12"/>
      <c r="G31" s="13" t="s">
        <v>56</v>
      </c>
      <c r="H31" s="10" t="s">
        <v>14</v>
      </c>
      <c r="I31" s="10">
        <v>5</v>
      </c>
      <c r="J31" s="8">
        <v>7576</v>
      </c>
      <c r="K31" s="8">
        <f>I31*J31</f>
        <v>37880</v>
      </c>
    </row>
    <row r="32" spans="1:12" x14ac:dyDescent="0.2">
      <c r="A32" s="9" t="s">
        <v>60</v>
      </c>
      <c r="B32" s="10" t="s">
        <v>14</v>
      </c>
      <c r="C32" s="10">
        <v>5</v>
      </c>
      <c r="D32" s="8">
        <v>100000</v>
      </c>
      <c r="E32" s="8">
        <f t="shared" si="32"/>
        <v>500000</v>
      </c>
      <c r="F32" s="12"/>
      <c r="G32" s="13" t="s">
        <v>57</v>
      </c>
      <c r="H32" s="10" t="s">
        <v>14</v>
      </c>
      <c r="I32" s="10">
        <v>5</v>
      </c>
      <c r="J32" s="8">
        <v>6010</v>
      </c>
      <c r="K32" s="8">
        <f>I32*J32</f>
        <v>30050</v>
      </c>
    </row>
    <row r="34" spans="2:11" x14ac:dyDescent="0.2">
      <c r="B34" s="1" t="s">
        <v>46</v>
      </c>
      <c r="C34" s="1" t="s">
        <v>47</v>
      </c>
      <c r="D34" s="1" t="s">
        <v>48</v>
      </c>
      <c r="E34" s="1" t="s">
        <v>49</v>
      </c>
      <c r="F34" s="1" t="s">
        <v>50</v>
      </c>
      <c r="G34" s="1" t="s">
        <v>51</v>
      </c>
      <c r="H34" s="1" t="s">
        <v>52</v>
      </c>
      <c r="I34" s="1" t="s">
        <v>53</v>
      </c>
      <c r="J34" s="1" t="s">
        <v>54</v>
      </c>
      <c r="K34" s="1" t="s">
        <v>55</v>
      </c>
    </row>
    <row r="35" spans="2:11" x14ac:dyDescent="0.2">
      <c r="B35" s="6">
        <v>150000</v>
      </c>
      <c r="C35" s="2">
        <f t="shared" ref="C35:C54" si="33">B35*10%</f>
        <v>15000</v>
      </c>
      <c r="D35" s="2">
        <f t="shared" ref="D35:D54" si="34">((B35-C35-(14*3692))-E35)*0.1</f>
        <v>8031.2000000000007</v>
      </c>
      <c r="E35" s="2">
        <f t="shared" ref="E35:E54" si="35">B35*2%</f>
        <v>3000</v>
      </c>
      <c r="F35" s="2">
        <f t="shared" ref="F35:F54" si="36">B35-C35-D35-E35</f>
        <v>123968.8</v>
      </c>
      <c r="G35" s="2">
        <f t="shared" ref="G35:G54" si="37">(B35-C35)*0.035</f>
        <v>4725</v>
      </c>
      <c r="H35" s="2">
        <f t="shared" ref="H35:H54" si="38">B35*0.015</f>
        <v>2250</v>
      </c>
      <c r="I35" s="2">
        <f t="shared" ref="I35:I54" si="39">((B35-C35-E35)*9.5%)-G35</f>
        <v>7815</v>
      </c>
      <c r="J35" s="2">
        <f t="shared" ref="J35:J54" si="40">B35*3%</f>
        <v>4500</v>
      </c>
      <c r="K35" s="2">
        <f t="shared" ref="K35:K54" si="41">C35+D35+E35+F35</f>
        <v>150000</v>
      </c>
    </row>
    <row r="36" spans="2:11" x14ac:dyDescent="0.2">
      <c r="B36" s="6">
        <v>150000</v>
      </c>
      <c r="C36" s="2">
        <f t="shared" si="33"/>
        <v>15000</v>
      </c>
      <c r="D36" s="2">
        <f t="shared" si="34"/>
        <v>8031.2000000000007</v>
      </c>
      <c r="E36" s="2">
        <f t="shared" si="35"/>
        <v>3000</v>
      </c>
      <c r="F36" s="2">
        <f t="shared" si="36"/>
        <v>123968.8</v>
      </c>
      <c r="G36" s="2">
        <f t="shared" si="37"/>
        <v>4725</v>
      </c>
      <c r="H36" s="2">
        <f t="shared" si="38"/>
        <v>2250</v>
      </c>
      <c r="I36" s="2">
        <f t="shared" si="39"/>
        <v>7815</v>
      </c>
      <c r="J36" s="2">
        <f t="shared" si="40"/>
        <v>4500</v>
      </c>
      <c r="K36" s="2">
        <f t="shared" si="41"/>
        <v>150000</v>
      </c>
    </row>
    <row r="37" spans="2:11" x14ac:dyDescent="0.2">
      <c r="B37" s="6">
        <v>150000</v>
      </c>
      <c r="C37" s="2">
        <f t="shared" si="33"/>
        <v>15000</v>
      </c>
      <c r="D37" s="2">
        <f t="shared" si="34"/>
        <v>8031.2000000000007</v>
      </c>
      <c r="E37" s="2">
        <f t="shared" si="35"/>
        <v>3000</v>
      </c>
      <c r="F37" s="2">
        <f t="shared" si="36"/>
        <v>123968.8</v>
      </c>
      <c r="G37" s="2">
        <f t="shared" si="37"/>
        <v>4725</v>
      </c>
      <c r="H37" s="2">
        <f t="shared" si="38"/>
        <v>2250</v>
      </c>
      <c r="I37" s="2">
        <f t="shared" si="39"/>
        <v>7815</v>
      </c>
      <c r="J37" s="2">
        <f t="shared" si="40"/>
        <v>4500</v>
      </c>
      <c r="K37" s="2">
        <f t="shared" si="41"/>
        <v>150000</v>
      </c>
    </row>
    <row r="38" spans="2:11" x14ac:dyDescent="0.2">
      <c r="B38" s="6">
        <v>150000</v>
      </c>
      <c r="C38" s="2">
        <f t="shared" si="33"/>
        <v>15000</v>
      </c>
      <c r="D38" s="2">
        <f t="shared" si="34"/>
        <v>8031.2000000000007</v>
      </c>
      <c r="E38" s="2">
        <f t="shared" si="35"/>
        <v>3000</v>
      </c>
      <c r="F38" s="2">
        <f t="shared" si="36"/>
        <v>123968.8</v>
      </c>
      <c r="G38" s="2">
        <f t="shared" si="37"/>
        <v>4725</v>
      </c>
      <c r="H38" s="2">
        <f t="shared" si="38"/>
        <v>2250</v>
      </c>
      <c r="I38" s="2">
        <f t="shared" si="39"/>
        <v>7815</v>
      </c>
      <c r="J38" s="2">
        <f t="shared" si="40"/>
        <v>4500</v>
      </c>
      <c r="K38" s="2">
        <f t="shared" si="41"/>
        <v>150000</v>
      </c>
    </row>
    <row r="39" spans="2:11" x14ac:dyDescent="0.2">
      <c r="B39" s="6">
        <v>150000</v>
      </c>
      <c r="C39" s="2">
        <f t="shared" si="33"/>
        <v>15000</v>
      </c>
      <c r="D39" s="2">
        <f t="shared" si="34"/>
        <v>8031.2000000000007</v>
      </c>
      <c r="E39" s="2">
        <f t="shared" si="35"/>
        <v>3000</v>
      </c>
      <c r="F39" s="2">
        <f t="shared" si="36"/>
        <v>123968.8</v>
      </c>
      <c r="G39" s="2">
        <f t="shared" si="37"/>
        <v>4725</v>
      </c>
      <c r="H39" s="2">
        <f t="shared" si="38"/>
        <v>2250</v>
      </c>
      <c r="I39" s="2">
        <f t="shared" si="39"/>
        <v>7815</v>
      </c>
      <c r="J39" s="2">
        <f t="shared" si="40"/>
        <v>4500</v>
      </c>
      <c r="K39" s="2">
        <f t="shared" si="41"/>
        <v>150000</v>
      </c>
    </row>
    <row r="40" spans="2:11" x14ac:dyDescent="0.2">
      <c r="B40" s="7">
        <v>100000</v>
      </c>
      <c r="C40" s="2">
        <f t="shared" ref="C40:C44" si="42">B40*10%</f>
        <v>10000</v>
      </c>
      <c r="D40" s="2">
        <f t="shared" ref="D40:D44" si="43">((B40-C40-(14*3692))-E40)*0.1</f>
        <v>3631.2000000000003</v>
      </c>
      <c r="E40" s="2">
        <f t="shared" ref="E40:E44" si="44">B40*2%</f>
        <v>2000</v>
      </c>
      <c r="F40" s="2">
        <f t="shared" ref="F40:F44" si="45">B40-C40-D40-E40</f>
        <v>84368.8</v>
      </c>
      <c r="G40" s="2">
        <f t="shared" ref="G40:G44" si="46">(B40-C40)*0.035</f>
        <v>3150.0000000000005</v>
      </c>
      <c r="H40" s="2">
        <f t="shared" ref="H40:H44" si="47">B40*0.015</f>
        <v>1500</v>
      </c>
      <c r="I40" s="2">
        <f t="shared" ref="I40:I44" si="48">((B40-C40-E40)*9.5%)-G40</f>
        <v>5210</v>
      </c>
      <c r="J40" s="2">
        <f t="shared" ref="J40:J44" si="49">B40*3%</f>
        <v>3000</v>
      </c>
      <c r="K40" s="2">
        <f t="shared" ref="K40:K44" si="50">C40+D40+E40+F40</f>
        <v>100000</v>
      </c>
    </row>
    <row r="41" spans="2:11" x14ac:dyDescent="0.2">
      <c r="B41" s="7">
        <v>100000</v>
      </c>
      <c r="C41" s="2">
        <f t="shared" si="42"/>
        <v>10000</v>
      </c>
      <c r="D41" s="2">
        <f t="shared" si="43"/>
        <v>3631.2000000000003</v>
      </c>
      <c r="E41" s="2">
        <f t="shared" si="44"/>
        <v>2000</v>
      </c>
      <c r="F41" s="2">
        <f t="shared" si="45"/>
        <v>84368.8</v>
      </c>
      <c r="G41" s="2">
        <f t="shared" si="46"/>
        <v>3150.0000000000005</v>
      </c>
      <c r="H41" s="2">
        <f t="shared" si="47"/>
        <v>1500</v>
      </c>
      <c r="I41" s="2">
        <f t="shared" si="48"/>
        <v>5210</v>
      </c>
      <c r="J41" s="2">
        <f t="shared" si="49"/>
        <v>3000</v>
      </c>
      <c r="K41" s="2">
        <f t="shared" si="50"/>
        <v>100000</v>
      </c>
    </row>
    <row r="42" spans="2:11" x14ac:dyDescent="0.2">
      <c r="B42" s="7">
        <v>100000</v>
      </c>
      <c r="C42" s="2">
        <f t="shared" si="42"/>
        <v>10000</v>
      </c>
      <c r="D42" s="2">
        <f t="shared" si="43"/>
        <v>3631.2000000000003</v>
      </c>
      <c r="E42" s="2">
        <f t="shared" si="44"/>
        <v>2000</v>
      </c>
      <c r="F42" s="2">
        <f t="shared" si="45"/>
        <v>84368.8</v>
      </c>
      <c r="G42" s="2">
        <f t="shared" si="46"/>
        <v>3150.0000000000005</v>
      </c>
      <c r="H42" s="2">
        <f t="shared" si="47"/>
        <v>1500</v>
      </c>
      <c r="I42" s="2">
        <f t="shared" si="48"/>
        <v>5210</v>
      </c>
      <c r="J42" s="2">
        <f t="shared" si="49"/>
        <v>3000</v>
      </c>
      <c r="K42" s="2">
        <f t="shared" si="50"/>
        <v>100000</v>
      </c>
    </row>
    <row r="43" spans="2:11" x14ac:dyDescent="0.2">
      <c r="B43" s="7">
        <v>100000</v>
      </c>
      <c r="C43" s="2">
        <f t="shared" si="42"/>
        <v>10000</v>
      </c>
      <c r="D43" s="2">
        <f t="shared" si="43"/>
        <v>3631.2000000000003</v>
      </c>
      <c r="E43" s="2">
        <f t="shared" si="44"/>
        <v>2000</v>
      </c>
      <c r="F43" s="2">
        <f t="shared" si="45"/>
        <v>84368.8</v>
      </c>
      <c r="G43" s="2">
        <f t="shared" si="46"/>
        <v>3150.0000000000005</v>
      </c>
      <c r="H43" s="2">
        <f t="shared" si="47"/>
        <v>1500</v>
      </c>
      <c r="I43" s="2">
        <f t="shared" si="48"/>
        <v>5210</v>
      </c>
      <c r="J43" s="2">
        <f t="shared" si="49"/>
        <v>3000</v>
      </c>
      <c r="K43" s="2">
        <f t="shared" si="50"/>
        <v>100000</v>
      </c>
    </row>
    <row r="44" spans="2:11" x14ac:dyDescent="0.2">
      <c r="B44" s="7">
        <v>100000</v>
      </c>
      <c r="C44" s="2">
        <f t="shared" si="42"/>
        <v>10000</v>
      </c>
      <c r="D44" s="2">
        <f t="shared" si="43"/>
        <v>3631.2000000000003</v>
      </c>
      <c r="E44" s="2">
        <f t="shared" si="44"/>
        <v>2000</v>
      </c>
      <c r="F44" s="2">
        <f t="shared" si="45"/>
        <v>84368.8</v>
      </c>
      <c r="G44" s="2">
        <f t="shared" si="46"/>
        <v>3150.0000000000005</v>
      </c>
      <c r="H44" s="2">
        <f t="shared" si="47"/>
        <v>1500</v>
      </c>
      <c r="I44" s="2">
        <f t="shared" si="48"/>
        <v>5210</v>
      </c>
      <c r="J44" s="2">
        <f t="shared" si="49"/>
        <v>3000</v>
      </c>
      <c r="K44" s="2">
        <f t="shared" si="50"/>
        <v>100000</v>
      </c>
    </row>
    <row r="45" spans="2:11" x14ac:dyDescent="0.2">
      <c r="B45" s="7">
        <v>100000</v>
      </c>
      <c r="C45" s="2">
        <f t="shared" si="33"/>
        <v>10000</v>
      </c>
      <c r="D45" s="2">
        <f t="shared" si="34"/>
        <v>3631.2000000000003</v>
      </c>
      <c r="E45" s="2">
        <f t="shared" si="35"/>
        <v>2000</v>
      </c>
      <c r="F45" s="2">
        <f t="shared" si="36"/>
        <v>84368.8</v>
      </c>
      <c r="G45" s="2">
        <f t="shared" si="37"/>
        <v>3150.0000000000005</v>
      </c>
      <c r="H45" s="2">
        <f t="shared" si="38"/>
        <v>1500</v>
      </c>
      <c r="I45" s="2">
        <f t="shared" si="39"/>
        <v>5210</v>
      </c>
      <c r="J45" s="2">
        <f t="shared" si="40"/>
        <v>3000</v>
      </c>
      <c r="K45" s="2">
        <f t="shared" si="41"/>
        <v>100000</v>
      </c>
    </row>
    <row r="46" spans="2:11" x14ac:dyDescent="0.2">
      <c r="B46" s="7">
        <v>100000</v>
      </c>
      <c r="C46" s="2">
        <f t="shared" si="33"/>
        <v>10000</v>
      </c>
      <c r="D46" s="2">
        <f t="shared" si="34"/>
        <v>3631.2000000000003</v>
      </c>
      <c r="E46" s="2">
        <f t="shared" si="35"/>
        <v>2000</v>
      </c>
      <c r="F46" s="2">
        <f t="shared" si="36"/>
        <v>84368.8</v>
      </c>
      <c r="G46" s="2">
        <f t="shared" si="37"/>
        <v>3150.0000000000005</v>
      </c>
      <c r="H46" s="2">
        <f t="shared" si="38"/>
        <v>1500</v>
      </c>
      <c r="I46" s="2">
        <f t="shared" si="39"/>
        <v>5210</v>
      </c>
      <c r="J46" s="2">
        <f t="shared" si="40"/>
        <v>3000</v>
      </c>
      <c r="K46" s="2">
        <f t="shared" si="41"/>
        <v>100000</v>
      </c>
    </row>
    <row r="47" spans="2:11" x14ac:dyDescent="0.2">
      <c r="B47" s="7">
        <v>100000</v>
      </c>
      <c r="C47" s="2">
        <f t="shared" si="33"/>
        <v>10000</v>
      </c>
      <c r="D47" s="2">
        <f t="shared" si="34"/>
        <v>3631.2000000000003</v>
      </c>
      <c r="E47" s="2">
        <f t="shared" si="35"/>
        <v>2000</v>
      </c>
      <c r="F47" s="2">
        <f t="shared" si="36"/>
        <v>84368.8</v>
      </c>
      <c r="G47" s="2">
        <f t="shared" si="37"/>
        <v>3150.0000000000005</v>
      </c>
      <c r="H47" s="2">
        <f t="shared" si="38"/>
        <v>1500</v>
      </c>
      <c r="I47" s="2">
        <f t="shared" si="39"/>
        <v>5210</v>
      </c>
      <c r="J47" s="2">
        <f t="shared" si="40"/>
        <v>3000</v>
      </c>
      <c r="K47" s="2">
        <f t="shared" si="41"/>
        <v>100000</v>
      </c>
    </row>
    <row r="48" spans="2:11" x14ac:dyDescent="0.2">
      <c r="B48" s="7">
        <v>100000</v>
      </c>
      <c r="C48" s="2">
        <f t="shared" si="33"/>
        <v>10000</v>
      </c>
      <c r="D48" s="2">
        <f t="shared" si="34"/>
        <v>3631.2000000000003</v>
      </c>
      <c r="E48" s="2">
        <f t="shared" si="35"/>
        <v>2000</v>
      </c>
      <c r="F48" s="2">
        <f t="shared" si="36"/>
        <v>84368.8</v>
      </c>
      <c r="G48" s="2">
        <f t="shared" si="37"/>
        <v>3150.0000000000005</v>
      </c>
      <c r="H48" s="2">
        <f t="shared" si="38"/>
        <v>1500</v>
      </c>
      <c r="I48" s="2">
        <f t="shared" si="39"/>
        <v>5210</v>
      </c>
      <c r="J48" s="2">
        <f t="shared" si="40"/>
        <v>3000</v>
      </c>
      <c r="K48" s="2">
        <f t="shared" si="41"/>
        <v>100000</v>
      </c>
    </row>
    <row r="49" spans="2:11" x14ac:dyDescent="0.2">
      <c r="B49" s="7">
        <v>100000</v>
      </c>
      <c r="C49" s="2">
        <f t="shared" si="33"/>
        <v>10000</v>
      </c>
      <c r="D49" s="2">
        <f t="shared" si="34"/>
        <v>3631.2000000000003</v>
      </c>
      <c r="E49" s="2">
        <f t="shared" si="35"/>
        <v>2000</v>
      </c>
      <c r="F49" s="2">
        <f t="shared" si="36"/>
        <v>84368.8</v>
      </c>
      <c r="G49" s="2">
        <f t="shared" si="37"/>
        <v>3150.0000000000005</v>
      </c>
      <c r="H49" s="2">
        <f t="shared" si="38"/>
        <v>1500</v>
      </c>
      <c r="I49" s="2">
        <f t="shared" si="39"/>
        <v>5210</v>
      </c>
      <c r="J49" s="2">
        <f t="shared" si="40"/>
        <v>3000</v>
      </c>
      <c r="K49" s="2">
        <f t="shared" si="41"/>
        <v>100000</v>
      </c>
    </row>
    <row r="50" spans="2:11" x14ac:dyDescent="0.2">
      <c r="B50" s="7">
        <v>100000</v>
      </c>
      <c r="C50" s="2">
        <f t="shared" si="33"/>
        <v>10000</v>
      </c>
      <c r="D50" s="2">
        <f t="shared" si="34"/>
        <v>3631.2000000000003</v>
      </c>
      <c r="E50" s="2">
        <f t="shared" si="35"/>
        <v>2000</v>
      </c>
      <c r="F50" s="2">
        <f t="shared" si="36"/>
        <v>84368.8</v>
      </c>
      <c r="G50" s="2">
        <f t="shared" si="37"/>
        <v>3150.0000000000005</v>
      </c>
      <c r="H50" s="2">
        <f t="shared" si="38"/>
        <v>1500</v>
      </c>
      <c r="I50" s="2">
        <f t="shared" si="39"/>
        <v>5210</v>
      </c>
      <c r="J50" s="2">
        <f t="shared" si="40"/>
        <v>3000</v>
      </c>
      <c r="K50" s="2">
        <f t="shared" si="41"/>
        <v>100000</v>
      </c>
    </row>
    <row r="51" spans="2:11" x14ac:dyDescent="0.2">
      <c r="B51" s="7">
        <v>100000</v>
      </c>
      <c r="C51" s="2">
        <f t="shared" si="33"/>
        <v>10000</v>
      </c>
      <c r="D51" s="2">
        <f t="shared" si="34"/>
        <v>3631.2000000000003</v>
      </c>
      <c r="E51" s="2">
        <f t="shared" si="35"/>
        <v>2000</v>
      </c>
      <c r="F51" s="2">
        <f t="shared" si="36"/>
        <v>84368.8</v>
      </c>
      <c r="G51" s="2">
        <f t="shared" si="37"/>
        <v>3150.0000000000005</v>
      </c>
      <c r="H51" s="2">
        <f t="shared" si="38"/>
        <v>1500</v>
      </c>
      <c r="I51" s="2">
        <f t="shared" si="39"/>
        <v>5210</v>
      </c>
      <c r="J51" s="2">
        <f t="shared" si="40"/>
        <v>3000</v>
      </c>
      <c r="K51" s="2">
        <f t="shared" si="41"/>
        <v>100000</v>
      </c>
    </row>
    <row r="52" spans="2:11" x14ac:dyDescent="0.2">
      <c r="B52" s="7">
        <v>100000</v>
      </c>
      <c r="C52" s="2">
        <f t="shared" si="33"/>
        <v>10000</v>
      </c>
      <c r="D52" s="2">
        <f t="shared" si="34"/>
        <v>3631.2000000000003</v>
      </c>
      <c r="E52" s="2">
        <f t="shared" si="35"/>
        <v>2000</v>
      </c>
      <c r="F52" s="2">
        <f t="shared" si="36"/>
        <v>84368.8</v>
      </c>
      <c r="G52" s="2">
        <f t="shared" si="37"/>
        <v>3150.0000000000005</v>
      </c>
      <c r="H52" s="2">
        <f t="shared" si="38"/>
        <v>1500</v>
      </c>
      <c r="I52" s="2">
        <f t="shared" si="39"/>
        <v>5210</v>
      </c>
      <c r="J52" s="2">
        <f t="shared" si="40"/>
        <v>3000</v>
      </c>
      <c r="K52" s="2">
        <f t="shared" si="41"/>
        <v>100000</v>
      </c>
    </row>
    <row r="53" spans="2:11" x14ac:dyDescent="0.2">
      <c r="B53" s="7">
        <v>100000</v>
      </c>
      <c r="C53" s="2">
        <f t="shared" si="33"/>
        <v>10000</v>
      </c>
      <c r="D53" s="2">
        <f t="shared" si="34"/>
        <v>3631.2000000000003</v>
      </c>
      <c r="E53" s="2">
        <f t="shared" si="35"/>
        <v>2000</v>
      </c>
      <c r="F53" s="2">
        <f t="shared" si="36"/>
        <v>84368.8</v>
      </c>
      <c r="G53" s="2">
        <f t="shared" si="37"/>
        <v>3150.0000000000005</v>
      </c>
      <c r="H53" s="2">
        <f t="shared" si="38"/>
        <v>1500</v>
      </c>
      <c r="I53" s="2">
        <f t="shared" si="39"/>
        <v>5210</v>
      </c>
      <c r="J53" s="2">
        <f t="shared" si="40"/>
        <v>3000</v>
      </c>
      <c r="K53" s="2">
        <f t="shared" si="41"/>
        <v>100000</v>
      </c>
    </row>
    <row r="54" spans="2:11" x14ac:dyDescent="0.2">
      <c r="B54" s="7">
        <v>100000</v>
      </c>
      <c r="C54" s="2">
        <f t="shared" si="33"/>
        <v>10000</v>
      </c>
      <c r="D54" s="2">
        <f t="shared" si="34"/>
        <v>3631.2000000000003</v>
      </c>
      <c r="E54" s="2">
        <f t="shared" si="35"/>
        <v>2000</v>
      </c>
      <c r="F54" s="2">
        <f t="shared" si="36"/>
        <v>84368.8</v>
      </c>
      <c r="G54" s="2">
        <f t="shared" si="37"/>
        <v>3150.0000000000005</v>
      </c>
      <c r="H54" s="2">
        <f t="shared" si="38"/>
        <v>1500</v>
      </c>
      <c r="I54" s="2">
        <f t="shared" si="39"/>
        <v>5210</v>
      </c>
      <c r="J54" s="2">
        <f t="shared" si="40"/>
        <v>3000</v>
      </c>
      <c r="K54" s="2">
        <f t="shared" si="41"/>
        <v>100000</v>
      </c>
    </row>
    <row r="55" spans="2:11" x14ac:dyDescent="0.2">
      <c r="B55" s="2" t="s">
        <v>55</v>
      </c>
      <c r="C55" s="2">
        <f>SUM(C35:C54)</f>
        <v>225000</v>
      </c>
      <c r="D55" s="2">
        <f t="shared" ref="D55:K55" si="51">SUM(D35:D54)</f>
        <v>94623.999999999956</v>
      </c>
      <c r="E55" s="2">
        <f t="shared" si="51"/>
        <v>45000</v>
      </c>
      <c r="F55" s="2">
        <f t="shared" si="51"/>
        <v>1885376.0000000007</v>
      </c>
      <c r="G55" s="2">
        <f t="shared" si="51"/>
        <v>70875</v>
      </c>
      <c r="H55" s="2">
        <f t="shared" si="51"/>
        <v>33750</v>
      </c>
      <c r="I55" s="2">
        <f t="shared" si="51"/>
        <v>117225</v>
      </c>
      <c r="J55" s="2">
        <f t="shared" si="51"/>
        <v>67500</v>
      </c>
      <c r="K55" s="2">
        <f t="shared" si="51"/>
        <v>2250000</v>
      </c>
    </row>
  </sheetData>
  <mergeCells count="4">
    <mergeCell ref="A12:A16"/>
    <mergeCell ref="A22:A26"/>
    <mergeCell ref="A17:A21"/>
    <mergeCell ref="A7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ЗП</vt:lpstr>
      <vt:lpstr>Смета!Область_печати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2024-05-06T07:07:24Z</dcterms:modified>
</cp:coreProperties>
</file>