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ЦПГИ\2. Грантополучатели\Договора (Сельские - МКИ)\5. ОО АСЕР+\Согласование\"/>
    </mc:Choice>
  </mc:AlternateContent>
  <xr:revisionPtr revIDLastSave="0" documentId="13_ncr:1_{5C01D757-D450-4B4D-97D1-08A530110C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2" sheetId="2" r:id="rId1"/>
    <sheet name="ЗП" sheetId="3" r:id="rId2"/>
  </sheets>
  <definedNames>
    <definedName name="_xlnm.Print_Area" localSheetId="0">'Приложение 2'!$A$1:$H$78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2" l="1"/>
  <c r="F27" i="2"/>
  <c r="F30" i="2"/>
  <c r="F34" i="2"/>
  <c r="F46" i="2"/>
  <c r="F44" i="2"/>
  <c r="F40" i="2"/>
  <c r="H34" i="2"/>
  <c r="H21" i="2" l="1"/>
  <c r="G46" i="2"/>
  <c r="G40" i="2"/>
  <c r="G27" i="2"/>
  <c r="G44" i="2"/>
  <c r="G38" i="2"/>
  <c r="G22" i="2"/>
  <c r="G14" i="2"/>
  <c r="F47" i="2"/>
  <c r="F42" i="2"/>
  <c r="H42" i="2" s="1"/>
  <c r="F43" i="2"/>
  <c r="H43" i="2" s="1"/>
  <c r="F41" i="2"/>
  <c r="F29" i="2"/>
  <c r="H29" i="2" s="1"/>
  <c r="F28" i="2"/>
  <c r="F45" i="2"/>
  <c r="F39" i="2"/>
  <c r="F38" i="2" s="1"/>
  <c r="F32" i="2"/>
  <c r="F33" i="2"/>
  <c r="H33" i="2" s="1"/>
  <c r="F35" i="2"/>
  <c r="H35" i="2" s="1"/>
  <c r="F36" i="2"/>
  <c r="H36" i="2" s="1"/>
  <c r="F37" i="2"/>
  <c r="H37" i="2" s="1"/>
  <c r="F31" i="2"/>
  <c r="F24" i="2"/>
  <c r="H24" i="2" s="1"/>
  <c r="F25" i="2"/>
  <c r="H25" i="2" s="1"/>
  <c r="F23" i="2"/>
  <c r="H23" i="2" s="1"/>
  <c r="F16" i="2"/>
  <c r="H16" i="2" s="1"/>
  <c r="F17" i="2"/>
  <c r="H17" i="2" s="1"/>
  <c r="F18" i="2"/>
  <c r="H18" i="2" s="1"/>
  <c r="F19" i="2"/>
  <c r="H19" i="2" s="1"/>
  <c r="F20" i="2"/>
  <c r="H20" i="2" s="1"/>
  <c r="F15" i="2"/>
  <c r="F14" i="2" s="1"/>
  <c r="B13" i="3"/>
  <c r="C13" i="3" s="1"/>
  <c r="D13" i="3"/>
  <c r="I13" i="3"/>
  <c r="B14" i="3"/>
  <c r="D14" i="3"/>
  <c r="H14" i="3" s="1"/>
  <c r="F14" i="3"/>
  <c r="I14" i="3"/>
  <c r="G15" i="3"/>
  <c r="G16" i="3" s="1"/>
  <c r="I12" i="3"/>
  <c r="D12" i="3"/>
  <c r="B12" i="3"/>
  <c r="B15" i="3" s="1"/>
  <c r="B16" i="3" s="1"/>
  <c r="H44" i="2" l="1"/>
  <c r="H47" i="2"/>
  <c r="C14" i="3"/>
  <c r="H13" i="3"/>
  <c r="H31" i="2"/>
  <c r="H28" i="2"/>
  <c r="H27" i="2"/>
  <c r="H41" i="2"/>
  <c r="H40" i="2"/>
  <c r="H14" i="2"/>
  <c r="H38" i="2"/>
  <c r="H15" i="2"/>
  <c r="H45" i="2"/>
  <c r="H32" i="2"/>
  <c r="H30" i="2" s="1"/>
  <c r="F22" i="2"/>
  <c r="H46" i="2"/>
  <c r="G13" i="2"/>
  <c r="H39" i="2"/>
  <c r="G26" i="2"/>
  <c r="E14" i="3"/>
  <c r="J14" i="3" s="1"/>
  <c r="E13" i="3"/>
  <c r="J13" i="3" s="1"/>
  <c r="D15" i="3"/>
  <c r="D16" i="3" s="1"/>
  <c r="I15" i="3"/>
  <c r="I16" i="3" s="1"/>
  <c r="C12" i="3"/>
  <c r="E12" i="3" s="1"/>
  <c r="J12" i="3" s="1"/>
  <c r="F12" i="3"/>
  <c r="F15" i="3" s="1"/>
  <c r="F16" i="3" s="1"/>
  <c r="H26" i="2" l="1"/>
  <c r="F18" i="3"/>
  <c r="G48" i="2"/>
  <c r="F13" i="2"/>
  <c r="H22" i="2"/>
  <c r="E15" i="3"/>
  <c r="E16" i="3" s="1"/>
  <c r="C15" i="3"/>
  <c r="C16" i="3" s="1"/>
  <c r="J15" i="3"/>
  <c r="J16" i="3" s="1"/>
  <c r="H12" i="3"/>
  <c r="H15" i="3" s="1"/>
  <c r="H16" i="3" s="1"/>
  <c r="F48" i="2" l="1"/>
  <c r="H13" i="2"/>
  <c r="H48" i="2" s="1"/>
</calcChain>
</file>

<file path=xl/sharedStrings.xml><?xml version="1.0" encoding="utf-8"?>
<sst xmlns="http://schemas.openxmlformats.org/spreadsheetml/2006/main" count="117" uniqueCount="82">
  <si>
    <t xml:space="preserve">Смета расходов по реализации социального проекта </t>
  </si>
  <si>
    <t>№</t>
  </si>
  <si>
    <t>Статьи расходов</t>
  </si>
  <si>
    <t>Единица измерения</t>
  </si>
  <si>
    <t>Количество</t>
  </si>
  <si>
    <t>Стоимость, в тенге</t>
  </si>
  <si>
    <t>Всего, в тенге</t>
  </si>
  <si>
    <t>Источники финансирования</t>
  </si>
  <si>
    <t>Средства гранта</t>
  </si>
  <si>
    <t>Итого:</t>
  </si>
  <si>
    <t>Грантополучатель:</t>
  </si>
  <si>
    <t>Грантодатель:</t>
  </si>
  <si>
    <t xml:space="preserve">НАО «Центр поддержки гражданских инициатив» </t>
  </si>
  <si>
    <t>Заявитель (собственный вклад)</t>
  </si>
  <si>
    <t>МП</t>
  </si>
  <si>
    <t>Директор Департамента финансового мониторинга и контроля</t>
  </si>
  <si>
    <t>Заместитель Председателя Правления</t>
  </si>
  <si>
    <t>Приложение № 2 
к Договору о предоставлении государственного гранта 
от «___» ________ 202___ года №____</t>
  </si>
  <si>
    <t>Руководитель организации</t>
  </si>
  <si>
    <t>к Договору о предоставлении государственного гранта</t>
  </si>
  <si>
    <t>Координатор проекта</t>
  </si>
  <si>
    <t>месяц</t>
  </si>
  <si>
    <t>Бухгалтер проекта</t>
  </si>
  <si>
    <t>Менеджер проекта</t>
  </si>
  <si>
    <t>Банковские услуги</t>
  </si>
  <si>
    <t>Административные расходы:</t>
  </si>
  <si>
    <t xml:space="preserve">Заработная плата, в том числе </t>
  </si>
  <si>
    <t>Обязательное социальное медицинское страхование</t>
  </si>
  <si>
    <t>Обязательные пенсионные взносы работодателя</t>
  </si>
  <si>
    <t>Прочие расходы, в том числе:</t>
  </si>
  <si>
    <t>Услуги почты</t>
  </si>
  <si>
    <t>Аренда помещения</t>
  </si>
  <si>
    <t>Канцелярские товары</t>
  </si>
  <si>
    <t>2)</t>
  </si>
  <si>
    <t>1)</t>
  </si>
  <si>
    <t>услуга</t>
  </si>
  <si>
    <t>Прямые расходы:</t>
  </si>
  <si>
    <t>Услуги консультанта</t>
  </si>
  <si>
    <t>Выделение малых грантов</t>
  </si>
  <si>
    <t>Аренда зала с необходимым оборудованием</t>
  </si>
  <si>
    <t>Услуги дизайнера</t>
  </si>
  <si>
    <t>Услуги PR-менеджера</t>
  </si>
  <si>
    <t>Социальные отчисления и социальный налог</t>
  </si>
  <si>
    <t>от «14» марта 2024 года №15</t>
  </si>
  <si>
    <t>СН</t>
  </si>
  <si>
    <t>ОПВР</t>
  </si>
  <si>
    <t>оклад</t>
  </si>
  <si>
    <t>ОПВ</t>
  </si>
  <si>
    <t>ИПН</t>
  </si>
  <si>
    <t>ВОСМС</t>
  </si>
  <si>
    <t>к выдаче</t>
  </si>
  <si>
    <t>СО</t>
  </si>
  <si>
    <t>ОСМС</t>
  </si>
  <si>
    <t>итого</t>
  </si>
  <si>
    <t>СО СН</t>
  </si>
  <si>
    <r>
      <t xml:space="preserve">Грантополучатель: </t>
    </r>
    <r>
      <rPr>
        <sz val="12"/>
        <color theme="1"/>
        <rFont val="Times New Roman"/>
        <family val="1"/>
        <charset val="204"/>
      </rPr>
      <t>Общественное объединение «Асер»</t>
    </r>
  </si>
  <si>
    <r>
      <t xml:space="preserve">Тема гранта: </t>
    </r>
    <r>
      <rPr>
        <sz val="12"/>
        <color theme="1"/>
        <rFont val="Times New Roman"/>
        <family val="1"/>
        <charset val="204"/>
      </rPr>
      <t>«Развитие гражданских инициатив села Бейнеу»</t>
    </r>
  </si>
  <si>
    <r>
      <t xml:space="preserve">Сумма гранта: </t>
    </r>
    <r>
      <rPr>
        <sz val="12"/>
        <color theme="1"/>
        <rFont val="Times New Roman"/>
        <family val="1"/>
        <charset val="204"/>
      </rPr>
      <t>5 663 000 (Пять миллионов шестьсот шестьдесят три тысячи) тенге</t>
    </r>
  </si>
  <si>
    <t xml:space="preserve">Информационная работа о ходе реализации проекта. Систематическое размещение информации с целью  информирования широкой аудитории о реализации проекта. Содействие насыщению медиапространства социально значимым контентом о существующих мерах поддержки государства людей с инвалидностью  </t>
  </si>
  <si>
    <t>Мероприятие 2.2. 
Создание сборника из не менее 10 положительных кейсов и 3 видеороликов успешных историй бенефициаров проекта</t>
  </si>
  <si>
    <t>Мероприятие 1.1. 
Организация и проведение диалоговой площадки с целью выявления основных социальных проблем села Бейнеу, а также возможных препятствий по самоорганизации и в развитии местных сообществ.</t>
  </si>
  <si>
    <t>Мероприятие 1.2. 
Организация и проведение с привлечением профессиональных тренеров 2х дневной Школы местного самоуправления с участием не менее 30 участников</t>
  </si>
  <si>
    <t>Мероприятие 2.1.
Создание консультационной службы для оказание поддержки в разработке социальных проектов, написание проектных заявок и привлечение финансирования (фандрайзинг)</t>
  </si>
  <si>
    <t>Мероприятие 3.1. 
Проведение сельского конкурс краткосрочных проектов в формате малых грантов с целью поддержки начинаний инициативных групп, направленных на развитие села Бейнеу</t>
  </si>
  <si>
    <t xml:space="preserve">С Приложением № 2 ознакомлен и согласен: </t>
  </si>
  <si>
    <t>Председатель Правления </t>
  </si>
  <si>
    <t>______________  Диас Л.</t>
  </si>
  <si>
    <t>______________  Балтаев Г.Т.</t>
  </si>
  <si>
    <t>______________  Жаксыбергенова К.Ж.</t>
  </si>
  <si>
    <t>Главный менеджер Департамента финансового мониторинга и контроля</t>
  </si>
  <si>
    <t>______________ Жампеисова А.О.</t>
  </si>
  <si>
    <t>_________________Жакаева Г.Б.</t>
  </si>
  <si>
    <t>Услуги кофе брейка для участников (20 человек*2500 тенге)</t>
  </si>
  <si>
    <t>Обед для участников (32 человека*2500 тенге*2 дня)</t>
  </si>
  <si>
    <t xml:space="preserve">Аренда конференц зала на 2 дня </t>
  </si>
  <si>
    <t>Услуги типографии,в том числе:</t>
  </si>
  <si>
    <t>Изготовление  сертификатов  (30 штук*200 тенге)</t>
  </si>
  <si>
    <t>Тиражирование методического пособия (30 штук*1000 тенге)</t>
  </si>
  <si>
    <t>Изготовление имиджевой продукции (30 штук*5000 тенге)</t>
  </si>
  <si>
    <t>Съемка и монтаж видеороликов с историями успеха (3 видеоролика хронометраж не менее 2 минут)</t>
  </si>
  <si>
    <t>Тиражирование сборника (100 штук*1500 тенге)</t>
  </si>
  <si>
    <t>Услуги тренера (2 тренера*150 000 тенге)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</si>
</sst>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indent="10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/>
    </xf>
    <xf numFmtId="0" fontId="3" fillId="2" borderId="0" xfId="0" applyFont="1" applyFill="1" applyAlignment="1">
      <alignment horizontal="right" vertical="top"/>
    </xf>
    <xf numFmtId="3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3" fillId="3" borderId="1" xfId="0" applyFont="1" applyFill="1" applyBorder="1" applyAlignment="1">
      <alignment horizontal="right" vertical="top"/>
    </xf>
    <xf numFmtId="3" fontId="3" fillId="3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/>
    </xf>
    <xf numFmtId="3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3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center" indent="15"/>
    </xf>
    <xf numFmtId="0" fontId="2" fillId="2" borderId="0" xfId="0" applyFont="1" applyFill="1" applyAlignment="1">
      <alignment horizontal="center" vertical="center"/>
    </xf>
    <xf numFmtId="3" fontId="1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 wrapText="1" indent="10"/>
    </xf>
    <xf numFmtId="3" fontId="2" fillId="2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0D493-CA5E-4A69-A2E8-4669F2F108DD}">
  <sheetPr>
    <pageSetUpPr fitToPage="1"/>
  </sheetPr>
  <dimension ref="A1:I78"/>
  <sheetViews>
    <sheetView tabSelected="1" zoomScale="85" zoomScaleNormal="85" zoomScaleSheetLayoutView="85" workbookViewId="0">
      <selection activeCell="B44" sqref="B44"/>
    </sheetView>
  </sheetViews>
  <sheetFormatPr defaultRowHeight="15.75" x14ac:dyDescent="0.25"/>
  <cols>
    <col min="1" max="1" width="4.5703125" style="1" customWidth="1"/>
    <col min="2" max="2" width="64.7109375" style="1" customWidth="1"/>
    <col min="3" max="3" width="12.42578125" style="1" customWidth="1"/>
    <col min="4" max="4" width="14.5703125" style="1" customWidth="1"/>
    <col min="5" max="5" width="14.42578125" style="1" customWidth="1"/>
    <col min="6" max="6" width="12.42578125" style="1" customWidth="1"/>
    <col min="7" max="7" width="16.42578125" style="1" customWidth="1"/>
    <col min="8" max="8" width="14.28515625" style="1" customWidth="1"/>
    <col min="9" max="16384" width="9.140625" style="1"/>
  </cols>
  <sheetData>
    <row r="1" spans="1:8" x14ac:dyDescent="0.25">
      <c r="A1" s="45" t="s">
        <v>17</v>
      </c>
      <c r="B1" s="45"/>
      <c r="C1" s="45"/>
      <c r="D1" s="45"/>
      <c r="E1" s="45"/>
      <c r="F1" s="45"/>
      <c r="G1" s="45"/>
      <c r="H1" s="45"/>
    </row>
    <row r="2" spans="1:8" x14ac:dyDescent="0.25">
      <c r="A2" s="45" t="s">
        <v>19</v>
      </c>
      <c r="B2" s="45"/>
      <c r="C2" s="45"/>
      <c r="D2" s="45"/>
      <c r="E2" s="45"/>
      <c r="F2" s="45"/>
      <c r="G2" s="45"/>
      <c r="H2" s="45"/>
    </row>
    <row r="3" spans="1:8" x14ac:dyDescent="0.25">
      <c r="A3" s="45" t="s">
        <v>43</v>
      </c>
      <c r="B3" s="45"/>
      <c r="C3" s="45"/>
      <c r="D3" s="45"/>
      <c r="E3" s="45"/>
      <c r="F3" s="45"/>
      <c r="G3" s="45"/>
      <c r="H3" s="45"/>
    </row>
    <row r="4" spans="1:8" x14ac:dyDescent="0.25">
      <c r="A4" s="29"/>
    </row>
    <row r="5" spans="1:8" x14ac:dyDescent="0.25">
      <c r="A5" s="46" t="s">
        <v>0</v>
      </c>
      <c r="B5" s="46"/>
      <c r="C5" s="46"/>
      <c r="D5" s="46"/>
      <c r="E5" s="46"/>
      <c r="F5" s="46"/>
      <c r="G5" s="46"/>
      <c r="H5" s="46"/>
    </row>
    <row r="6" spans="1:8" x14ac:dyDescent="0.25">
      <c r="A6" s="30"/>
      <c r="B6" s="32"/>
    </row>
    <row r="7" spans="1:8" x14ac:dyDescent="0.25">
      <c r="A7" s="40" t="s">
        <v>55</v>
      </c>
      <c r="B7" s="40"/>
      <c r="C7" s="40"/>
      <c r="D7" s="40"/>
      <c r="E7" s="40"/>
      <c r="F7" s="40"/>
      <c r="G7" s="40"/>
      <c r="H7" s="40"/>
    </row>
    <row r="8" spans="1:8" x14ac:dyDescent="0.25">
      <c r="A8" s="40" t="s">
        <v>56</v>
      </c>
      <c r="B8" s="40"/>
      <c r="C8" s="40"/>
      <c r="D8" s="40"/>
      <c r="E8" s="40"/>
      <c r="F8" s="40"/>
      <c r="G8" s="40"/>
      <c r="H8" s="40"/>
    </row>
    <row r="9" spans="1:8" x14ac:dyDescent="0.25">
      <c r="A9" s="11" t="s">
        <v>57</v>
      </c>
      <c r="B9" s="11"/>
      <c r="C9" s="11"/>
      <c r="D9" s="11"/>
      <c r="E9" s="11"/>
      <c r="F9" s="11"/>
      <c r="G9" s="11"/>
      <c r="H9" s="11"/>
    </row>
    <row r="10" spans="1:8" x14ac:dyDescent="0.25">
      <c r="A10" s="40"/>
      <c r="B10" s="40"/>
      <c r="C10" s="40"/>
      <c r="D10" s="40"/>
      <c r="E10" s="40"/>
      <c r="F10" s="40"/>
      <c r="G10" s="40"/>
      <c r="H10" s="40"/>
    </row>
    <row r="11" spans="1:8" s="28" customFormat="1" ht="31.5" customHeight="1" x14ac:dyDescent="0.25">
      <c r="A11" s="42" t="s">
        <v>1</v>
      </c>
      <c r="B11" s="41" t="s">
        <v>2</v>
      </c>
      <c r="C11" s="41" t="s">
        <v>3</v>
      </c>
      <c r="D11" s="41" t="s">
        <v>4</v>
      </c>
      <c r="E11" s="41" t="s">
        <v>5</v>
      </c>
      <c r="F11" s="41" t="s">
        <v>6</v>
      </c>
      <c r="G11" s="42" t="s">
        <v>7</v>
      </c>
      <c r="H11" s="42"/>
    </row>
    <row r="12" spans="1:8" s="28" customFormat="1" ht="47.25" x14ac:dyDescent="0.25">
      <c r="A12" s="42"/>
      <c r="B12" s="41"/>
      <c r="C12" s="41"/>
      <c r="D12" s="41"/>
      <c r="E12" s="41"/>
      <c r="F12" s="41"/>
      <c r="G12" s="16" t="s">
        <v>13</v>
      </c>
      <c r="H12" s="2" t="s">
        <v>8</v>
      </c>
    </row>
    <row r="13" spans="1:8" ht="24.75" customHeight="1" x14ac:dyDescent="0.25">
      <c r="A13" s="2" t="s">
        <v>34</v>
      </c>
      <c r="B13" s="3" t="s">
        <v>25</v>
      </c>
      <c r="C13" s="2"/>
      <c r="D13" s="2"/>
      <c r="E13" s="34"/>
      <c r="F13" s="34">
        <f>F14+F18+F19+F20+F21+F22</f>
        <v>3446120</v>
      </c>
      <c r="G13" s="34">
        <f>G14+G18+G19+G20+G21+G22</f>
        <v>900000</v>
      </c>
      <c r="H13" s="34">
        <f>F13-G13</f>
        <v>2546120</v>
      </c>
    </row>
    <row r="14" spans="1:8" x14ac:dyDescent="0.25">
      <c r="A14" s="2"/>
      <c r="B14" s="3" t="s">
        <v>26</v>
      </c>
      <c r="C14" s="2"/>
      <c r="D14" s="2"/>
      <c r="E14" s="34"/>
      <c r="F14" s="34">
        <f>F15+F16+F17</f>
        <v>2160000</v>
      </c>
      <c r="G14" s="34">
        <f>G15+G16+G17</f>
        <v>0</v>
      </c>
      <c r="H14" s="34">
        <f t="shared" ref="H14:H47" si="0">F14-G14</f>
        <v>2160000</v>
      </c>
    </row>
    <row r="15" spans="1:8" x14ac:dyDescent="0.25">
      <c r="A15" s="5"/>
      <c r="B15" s="4" t="s">
        <v>20</v>
      </c>
      <c r="C15" s="5" t="s">
        <v>21</v>
      </c>
      <c r="D15" s="5">
        <v>6</v>
      </c>
      <c r="E15" s="35">
        <v>150000</v>
      </c>
      <c r="F15" s="35">
        <f>D15*E15</f>
        <v>900000</v>
      </c>
      <c r="G15" s="35"/>
      <c r="H15" s="35">
        <f t="shared" si="0"/>
        <v>900000</v>
      </c>
    </row>
    <row r="16" spans="1:8" x14ac:dyDescent="0.25">
      <c r="A16" s="5"/>
      <c r="B16" s="4" t="s">
        <v>22</v>
      </c>
      <c r="C16" s="5" t="s">
        <v>21</v>
      </c>
      <c r="D16" s="5">
        <v>6</v>
      </c>
      <c r="E16" s="35">
        <v>90000</v>
      </c>
      <c r="F16" s="35">
        <f t="shared" ref="F16:F20" si="1">D16*E16</f>
        <v>540000</v>
      </c>
      <c r="G16" s="35"/>
      <c r="H16" s="35">
        <f t="shared" si="0"/>
        <v>540000</v>
      </c>
    </row>
    <row r="17" spans="1:8" x14ac:dyDescent="0.25">
      <c r="A17" s="5"/>
      <c r="B17" s="4" t="s">
        <v>23</v>
      </c>
      <c r="C17" s="5" t="s">
        <v>21</v>
      </c>
      <c r="D17" s="5">
        <v>6</v>
      </c>
      <c r="E17" s="35">
        <v>120000</v>
      </c>
      <c r="F17" s="35">
        <f t="shared" si="1"/>
        <v>720000</v>
      </c>
      <c r="G17" s="35"/>
      <c r="H17" s="35">
        <f t="shared" si="0"/>
        <v>720000</v>
      </c>
    </row>
    <row r="18" spans="1:8" x14ac:dyDescent="0.25">
      <c r="A18" s="2"/>
      <c r="B18" s="3" t="s">
        <v>42</v>
      </c>
      <c r="C18" s="2" t="s">
        <v>21</v>
      </c>
      <c r="D18" s="2">
        <v>6</v>
      </c>
      <c r="E18" s="34">
        <v>30096</v>
      </c>
      <c r="F18" s="34">
        <f t="shared" si="1"/>
        <v>180576</v>
      </c>
      <c r="G18" s="34"/>
      <c r="H18" s="34">
        <f t="shared" si="0"/>
        <v>180576</v>
      </c>
    </row>
    <row r="19" spans="1:8" x14ac:dyDescent="0.25">
      <c r="A19" s="2"/>
      <c r="B19" s="3" t="s">
        <v>27</v>
      </c>
      <c r="C19" s="2" t="s">
        <v>21</v>
      </c>
      <c r="D19" s="2">
        <v>6</v>
      </c>
      <c r="E19" s="34">
        <v>10800</v>
      </c>
      <c r="F19" s="34">
        <f t="shared" si="1"/>
        <v>64800</v>
      </c>
      <c r="G19" s="34"/>
      <c r="H19" s="34">
        <f t="shared" si="0"/>
        <v>64800</v>
      </c>
    </row>
    <row r="20" spans="1:8" x14ac:dyDescent="0.25">
      <c r="A20" s="2"/>
      <c r="B20" s="3" t="s">
        <v>28</v>
      </c>
      <c r="C20" s="2" t="s">
        <v>21</v>
      </c>
      <c r="D20" s="2">
        <v>6</v>
      </c>
      <c r="E20" s="34">
        <v>5400</v>
      </c>
      <c r="F20" s="34">
        <f t="shared" si="1"/>
        <v>32400</v>
      </c>
      <c r="G20" s="34"/>
      <c r="H20" s="34">
        <f t="shared" si="0"/>
        <v>32400</v>
      </c>
    </row>
    <row r="21" spans="1:8" x14ac:dyDescent="0.25">
      <c r="A21" s="2"/>
      <c r="B21" s="3" t="s">
        <v>24</v>
      </c>
      <c r="C21" s="2" t="s">
        <v>21</v>
      </c>
      <c r="D21" s="2">
        <v>6</v>
      </c>
      <c r="E21" s="34">
        <v>5000</v>
      </c>
      <c r="F21" s="34">
        <v>30000</v>
      </c>
      <c r="G21" s="34"/>
      <c r="H21" s="34">
        <f t="shared" si="0"/>
        <v>30000</v>
      </c>
    </row>
    <row r="22" spans="1:8" x14ac:dyDescent="0.25">
      <c r="A22" s="2"/>
      <c r="B22" s="3" t="s">
        <v>29</v>
      </c>
      <c r="C22" s="2"/>
      <c r="D22" s="2"/>
      <c r="E22" s="34"/>
      <c r="F22" s="34">
        <f>F23+F24+F25</f>
        <v>978344</v>
      </c>
      <c r="G22" s="34">
        <f>G23+G24+G25</f>
        <v>900000</v>
      </c>
      <c r="H22" s="34">
        <f t="shared" si="0"/>
        <v>78344</v>
      </c>
    </row>
    <row r="23" spans="1:8" x14ac:dyDescent="0.25">
      <c r="A23" s="5"/>
      <c r="B23" s="4" t="s">
        <v>32</v>
      </c>
      <c r="C23" s="5" t="s">
        <v>21</v>
      </c>
      <c r="D23" s="5">
        <v>1</v>
      </c>
      <c r="E23" s="35">
        <v>48344</v>
      </c>
      <c r="F23" s="35">
        <f>D23*E23</f>
        <v>48344</v>
      </c>
      <c r="G23" s="35"/>
      <c r="H23" s="35">
        <f t="shared" si="0"/>
        <v>48344</v>
      </c>
    </row>
    <row r="24" spans="1:8" x14ac:dyDescent="0.25">
      <c r="A24" s="5"/>
      <c r="B24" s="4" t="s">
        <v>30</v>
      </c>
      <c r="C24" s="5" t="s">
        <v>21</v>
      </c>
      <c r="D24" s="5">
        <v>6</v>
      </c>
      <c r="E24" s="35">
        <v>5000</v>
      </c>
      <c r="F24" s="35">
        <f t="shared" ref="F24:F25" si="2">D24*E24</f>
        <v>30000</v>
      </c>
      <c r="G24" s="35"/>
      <c r="H24" s="35">
        <f t="shared" si="0"/>
        <v>30000</v>
      </c>
    </row>
    <row r="25" spans="1:8" x14ac:dyDescent="0.25">
      <c r="A25" s="5"/>
      <c r="B25" s="4" t="s">
        <v>31</v>
      </c>
      <c r="C25" s="5" t="s">
        <v>21</v>
      </c>
      <c r="D25" s="5">
        <v>6</v>
      </c>
      <c r="E25" s="35">
        <v>150000</v>
      </c>
      <c r="F25" s="35">
        <f t="shared" si="2"/>
        <v>900000</v>
      </c>
      <c r="G25" s="35">
        <v>900000</v>
      </c>
      <c r="H25" s="35">
        <f t="shared" si="0"/>
        <v>0</v>
      </c>
    </row>
    <row r="26" spans="1:8" x14ac:dyDescent="0.25">
      <c r="A26" s="2" t="s">
        <v>33</v>
      </c>
      <c r="B26" s="3" t="s">
        <v>36</v>
      </c>
      <c r="C26" s="2"/>
      <c r="D26" s="2"/>
      <c r="E26" s="34"/>
      <c r="F26" s="34">
        <f>F30+F38+F44+F27+F40+F46</f>
        <v>3116880</v>
      </c>
      <c r="G26" s="34">
        <f>G30+G38+G44+G27+G40+G46</f>
        <v>0</v>
      </c>
      <c r="H26" s="34">
        <f t="shared" si="0"/>
        <v>3116880</v>
      </c>
    </row>
    <row r="27" spans="1:8" ht="78.75" x14ac:dyDescent="0.25">
      <c r="A27" s="2"/>
      <c r="B27" s="3" t="s">
        <v>60</v>
      </c>
      <c r="C27" s="2"/>
      <c r="D27" s="2"/>
      <c r="E27" s="34"/>
      <c r="F27" s="34">
        <f>F28+F29</f>
        <v>120000</v>
      </c>
      <c r="G27" s="34">
        <f>G28+G29</f>
        <v>0</v>
      </c>
      <c r="H27" s="34">
        <f>F27-G27</f>
        <v>120000</v>
      </c>
    </row>
    <row r="28" spans="1:8" x14ac:dyDescent="0.25">
      <c r="A28" s="2"/>
      <c r="B28" s="4" t="s">
        <v>39</v>
      </c>
      <c r="C28" s="5" t="s">
        <v>35</v>
      </c>
      <c r="D28" s="5">
        <v>1</v>
      </c>
      <c r="E28" s="35">
        <v>70000</v>
      </c>
      <c r="F28" s="35">
        <f>D28*E28</f>
        <v>70000</v>
      </c>
      <c r="G28" s="35"/>
      <c r="H28" s="35">
        <f>F28-G28</f>
        <v>70000</v>
      </c>
    </row>
    <row r="29" spans="1:8" x14ac:dyDescent="0.25">
      <c r="A29" s="2"/>
      <c r="B29" s="4" t="s">
        <v>72</v>
      </c>
      <c r="C29" s="5" t="s">
        <v>35</v>
      </c>
      <c r="D29" s="5">
        <v>1</v>
      </c>
      <c r="E29" s="35">
        <v>50000</v>
      </c>
      <c r="F29" s="35">
        <f>D29*E29</f>
        <v>50000</v>
      </c>
      <c r="G29" s="35"/>
      <c r="H29" s="35">
        <f>F29-G29</f>
        <v>50000</v>
      </c>
    </row>
    <row r="30" spans="1:8" ht="63" x14ac:dyDescent="0.25">
      <c r="A30" s="2"/>
      <c r="B30" s="3" t="s">
        <v>61</v>
      </c>
      <c r="C30" s="2"/>
      <c r="D30" s="2"/>
      <c r="E30" s="34"/>
      <c r="F30" s="34">
        <f>F31+F32+F33+F34</f>
        <v>746000</v>
      </c>
      <c r="G30" s="34"/>
      <c r="H30" s="34">
        <f t="shared" ref="H30" si="3">H31+H32+H33+H34</f>
        <v>746000</v>
      </c>
    </row>
    <row r="31" spans="1:8" x14ac:dyDescent="0.25">
      <c r="A31" s="5"/>
      <c r="B31" s="4" t="s">
        <v>81</v>
      </c>
      <c r="C31" s="5" t="s">
        <v>35</v>
      </c>
      <c r="D31" s="5">
        <v>2</v>
      </c>
      <c r="E31" s="35">
        <v>150000</v>
      </c>
      <c r="F31" s="35">
        <f>D31*E31</f>
        <v>300000</v>
      </c>
      <c r="G31" s="35"/>
      <c r="H31" s="35">
        <f t="shared" si="0"/>
        <v>300000</v>
      </c>
    </row>
    <row r="32" spans="1:8" x14ac:dyDescent="0.25">
      <c r="A32" s="5"/>
      <c r="B32" s="4" t="s">
        <v>73</v>
      </c>
      <c r="C32" s="5" t="s">
        <v>35</v>
      </c>
      <c r="D32" s="5">
        <v>1</v>
      </c>
      <c r="E32" s="35">
        <v>160000</v>
      </c>
      <c r="F32" s="35">
        <f t="shared" ref="F32:F37" si="4">D32*E32</f>
        <v>160000</v>
      </c>
      <c r="G32" s="35"/>
      <c r="H32" s="35">
        <f t="shared" si="0"/>
        <v>160000</v>
      </c>
    </row>
    <row r="33" spans="1:9" x14ac:dyDescent="0.25">
      <c r="A33" s="5"/>
      <c r="B33" s="4" t="s">
        <v>74</v>
      </c>
      <c r="C33" s="5" t="s">
        <v>35</v>
      </c>
      <c r="D33" s="5">
        <v>1</v>
      </c>
      <c r="E33" s="35">
        <v>100000</v>
      </c>
      <c r="F33" s="35">
        <f t="shared" si="4"/>
        <v>100000</v>
      </c>
      <c r="G33" s="35"/>
      <c r="H33" s="35">
        <f t="shared" si="0"/>
        <v>100000</v>
      </c>
    </row>
    <row r="34" spans="1:9" x14ac:dyDescent="0.25">
      <c r="A34" s="5"/>
      <c r="B34" s="3" t="s">
        <v>75</v>
      </c>
      <c r="C34" s="5"/>
      <c r="D34" s="5"/>
      <c r="E34" s="35"/>
      <c r="F34" s="34">
        <f>F35+F36+F37</f>
        <v>186000</v>
      </c>
      <c r="G34" s="35"/>
      <c r="H34" s="34">
        <f t="shared" si="0"/>
        <v>186000</v>
      </c>
    </row>
    <row r="35" spans="1:9" x14ac:dyDescent="0.25">
      <c r="A35" s="5"/>
      <c r="B35" s="4" t="s">
        <v>76</v>
      </c>
      <c r="C35" s="5" t="s">
        <v>35</v>
      </c>
      <c r="D35" s="5">
        <v>1</v>
      </c>
      <c r="E35" s="35">
        <v>6000</v>
      </c>
      <c r="F35" s="35">
        <f t="shared" si="4"/>
        <v>6000</v>
      </c>
      <c r="G35" s="35"/>
      <c r="H35" s="35">
        <f t="shared" si="0"/>
        <v>6000</v>
      </c>
    </row>
    <row r="36" spans="1:9" x14ac:dyDescent="0.25">
      <c r="A36" s="5"/>
      <c r="B36" s="4" t="s">
        <v>77</v>
      </c>
      <c r="C36" s="5" t="s">
        <v>35</v>
      </c>
      <c r="D36" s="5">
        <v>1</v>
      </c>
      <c r="E36" s="35">
        <v>30000</v>
      </c>
      <c r="F36" s="35">
        <f t="shared" si="4"/>
        <v>30000</v>
      </c>
      <c r="G36" s="35"/>
      <c r="H36" s="35">
        <f t="shared" si="0"/>
        <v>30000</v>
      </c>
    </row>
    <row r="37" spans="1:9" x14ac:dyDescent="0.25">
      <c r="A37" s="5"/>
      <c r="B37" s="4" t="s">
        <v>78</v>
      </c>
      <c r="C37" s="5" t="s">
        <v>35</v>
      </c>
      <c r="D37" s="5">
        <v>1</v>
      </c>
      <c r="E37" s="35">
        <v>150000</v>
      </c>
      <c r="F37" s="35">
        <f t="shared" si="4"/>
        <v>150000</v>
      </c>
      <c r="G37" s="35"/>
      <c r="H37" s="35">
        <f t="shared" si="0"/>
        <v>150000</v>
      </c>
    </row>
    <row r="38" spans="1:9" ht="85.5" customHeight="1" x14ac:dyDescent="0.25">
      <c r="A38" s="2"/>
      <c r="B38" s="3" t="s">
        <v>62</v>
      </c>
      <c r="C38" s="2"/>
      <c r="D38" s="2"/>
      <c r="E38" s="34"/>
      <c r="F38" s="34">
        <f>F39</f>
        <v>130880</v>
      </c>
      <c r="G38" s="34">
        <f>G39</f>
        <v>0</v>
      </c>
      <c r="H38" s="34">
        <f t="shared" si="0"/>
        <v>130880</v>
      </c>
    </row>
    <row r="39" spans="1:9" ht="18.75" customHeight="1" x14ac:dyDescent="0.25">
      <c r="A39" s="5"/>
      <c r="B39" s="4" t="s">
        <v>37</v>
      </c>
      <c r="C39" s="5" t="s">
        <v>21</v>
      </c>
      <c r="D39" s="5">
        <v>1</v>
      </c>
      <c r="E39" s="35">
        <v>130880</v>
      </c>
      <c r="F39" s="35">
        <f>D39*E39</f>
        <v>130880</v>
      </c>
      <c r="G39" s="35"/>
      <c r="H39" s="35">
        <f t="shared" si="0"/>
        <v>130880</v>
      </c>
    </row>
    <row r="40" spans="1:9" ht="68.25" customHeight="1" x14ac:dyDescent="0.25">
      <c r="A40" s="39"/>
      <c r="B40" s="3" t="s">
        <v>59</v>
      </c>
      <c r="C40" s="39"/>
      <c r="D40" s="39"/>
      <c r="E40" s="34"/>
      <c r="F40" s="34">
        <f>F41+F42+F43</f>
        <v>720000</v>
      </c>
      <c r="G40" s="34">
        <f>G41+G42+G43</f>
        <v>0</v>
      </c>
      <c r="H40" s="34">
        <f>F40-G40</f>
        <v>720000</v>
      </c>
    </row>
    <row r="41" spans="1:9" x14ac:dyDescent="0.25">
      <c r="A41" s="5"/>
      <c r="B41" s="4" t="s">
        <v>40</v>
      </c>
      <c r="C41" s="5" t="s">
        <v>35</v>
      </c>
      <c r="D41" s="5">
        <v>1</v>
      </c>
      <c r="E41" s="35">
        <v>120000</v>
      </c>
      <c r="F41" s="35">
        <f>D41*E41</f>
        <v>120000</v>
      </c>
      <c r="G41" s="35"/>
      <c r="H41" s="35">
        <f>F41-G41</f>
        <v>120000</v>
      </c>
    </row>
    <row r="42" spans="1:9" x14ac:dyDescent="0.25">
      <c r="A42" s="5"/>
      <c r="B42" s="4" t="s">
        <v>80</v>
      </c>
      <c r="C42" s="5" t="s">
        <v>35</v>
      </c>
      <c r="D42" s="5">
        <v>1</v>
      </c>
      <c r="E42" s="35">
        <v>150000</v>
      </c>
      <c r="F42" s="35">
        <f t="shared" ref="F42:F43" si="5">D42*E42</f>
        <v>150000</v>
      </c>
      <c r="G42" s="35"/>
      <c r="H42" s="35">
        <f>F42-G42</f>
        <v>150000</v>
      </c>
    </row>
    <row r="43" spans="1:9" ht="30.75" customHeight="1" x14ac:dyDescent="0.25">
      <c r="A43" s="5"/>
      <c r="B43" s="4" t="s">
        <v>79</v>
      </c>
      <c r="C43" s="5" t="s">
        <v>35</v>
      </c>
      <c r="D43" s="5">
        <v>3</v>
      </c>
      <c r="E43" s="35">
        <v>150000</v>
      </c>
      <c r="F43" s="35">
        <f t="shared" si="5"/>
        <v>450000</v>
      </c>
      <c r="G43" s="35"/>
      <c r="H43" s="35">
        <f>F43-G43</f>
        <v>450000</v>
      </c>
    </row>
    <row r="44" spans="1:9" ht="83.25" customHeight="1" x14ac:dyDescent="0.25">
      <c r="A44" s="2"/>
      <c r="B44" s="3" t="s">
        <v>63</v>
      </c>
      <c r="C44" s="2"/>
      <c r="D44" s="2"/>
      <c r="E44" s="34"/>
      <c r="F44" s="34">
        <f>F45</f>
        <v>900000</v>
      </c>
      <c r="G44" s="34">
        <f>G45</f>
        <v>0</v>
      </c>
      <c r="H44" s="34">
        <f t="shared" si="0"/>
        <v>900000</v>
      </c>
    </row>
    <row r="45" spans="1:9" x14ac:dyDescent="0.25">
      <c r="A45" s="5"/>
      <c r="B45" s="4" t="s">
        <v>38</v>
      </c>
      <c r="C45" s="5" t="s">
        <v>35</v>
      </c>
      <c r="D45" s="5">
        <v>3</v>
      </c>
      <c r="E45" s="35">
        <v>300000</v>
      </c>
      <c r="F45" s="35">
        <f>D45*E45</f>
        <v>900000</v>
      </c>
      <c r="G45" s="35"/>
      <c r="H45" s="35">
        <f t="shared" si="0"/>
        <v>900000</v>
      </c>
    </row>
    <row r="46" spans="1:9" ht="100.5" customHeight="1" x14ac:dyDescent="0.25">
      <c r="A46" s="2"/>
      <c r="B46" s="3" t="s">
        <v>58</v>
      </c>
      <c r="C46" s="2"/>
      <c r="D46" s="2"/>
      <c r="E46" s="34"/>
      <c r="F46" s="34">
        <f>F47</f>
        <v>500000</v>
      </c>
      <c r="G46" s="34">
        <f>G47</f>
        <v>0</v>
      </c>
      <c r="H46" s="34">
        <f t="shared" si="0"/>
        <v>500000</v>
      </c>
    </row>
    <row r="47" spans="1:9" x14ac:dyDescent="0.25">
      <c r="A47" s="5"/>
      <c r="B47" s="4" t="s">
        <v>41</v>
      </c>
      <c r="C47" s="5" t="s">
        <v>21</v>
      </c>
      <c r="D47" s="5">
        <v>5</v>
      </c>
      <c r="E47" s="35">
        <v>100000</v>
      </c>
      <c r="F47" s="35">
        <f>D47*E47</f>
        <v>500000</v>
      </c>
      <c r="G47" s="35"/>
      <c r="H47" s="35">
        <f t="shared" si="0"/>
        <v>500000</v>
      </c>
    </row>
    <row r="48" spans="1:9" x14ac:dyDescent="0.25">
      <c r="A48" s="6"/>
      <c r="B48" s="7" t="s">
        <v>9</v>
      </c>
      <c r="C48" s="6"/>
      <c r="D48" s="6"/>
      <c r="E48" s="35"/>
      <c r="F48" s="34">
        <f>F13+F26</f>
        <v>6563000</v>
      </c>
      <c r="G48" s="34">
        <f>G13+G26</f>
        <v>900000</v>
      </c>
      <c r="H48" s="34">
        <f>H13+H26</f>
        <v>5663000</v>
      </c>
      <c r="I48" s="31"/>
    </row>
    <row r="49" spans="1:8" x14ac:dyDescent="0.25">
      <c r="A49" s="43" t="s">
        <v>64</v>
      </c>
      <c r="B49" s="43"/>
      <c r="C49" s="43"/>
      <c r="D49" s="43"/>
      <c r="E49" s="43"/>
      <c r="F49" s="43"/>
      <c r="G49" s="43"/>
      <c r="H49" s="43"/>
    </row>
    <row r="50" spans="1:8" x14ac:dyDescent="0.25">
      <c r="A50" s="36"/>
      <c r="B50" s="36"/>
      <c r="C50" s="36"/>
      <c r="D50" s="36"/>
      <c r="E50" s="36"/>
      <c r="F50" s="36"/>
      <c r="G50" s="36"/>
      <c r="H50" s="36"/>
    </row>
    <row r="51" spans="1:8" x14ac:dyDescent="0.25">
      <c r="A51" s="40" t="s">
        <v>10</v>
      </c>
      <c r="B51" s="40"/>
      <c r="C51" s="40"/>
      <c r="D51" s="40"/>
      <c r="E51" s="40"/>
      <c r="F51" s="40"/>
      <c r="G51" s="40"/>
      <c r="H51" s="40"/>
    </row>
    <row r="52" spans="1:8" x14ac:dyDescent="0.25">
      <c r="A52" s="10"/>
    </row>
    <row r="53" spans="1:8" x14ac:dyDescent="0.25">
      <c r="A53" s="44" t="s">
        <v>18</v>
      </c>
      <c r="B53" s="44"/>
      <c r="C53" s="44"/>
      <c r="D53" s="44"/>
      <c r="E53" s="44"/>
      <c r="F53" s="44"/>
      <c r="G53" s="44"/>
      <c r="H53" s="44"/>
    </row>
    <row r="54" spans="1:8" x14ac:dyDescent="0.25">
      <c r="A54" s="9"/>
      <c r="B54" s="9"/>
      <c r="C54" s="9"/>
      <c r="D54" s="9"/>
      <c r="E54" s="9"/>
      <c r="F54" s="9"/>
      <c r="G54" s="9"/>
      <c r="H54" s="9"/>
    </row>
    <row r="55" spans="1:8" s="32" customFormat="1" ht="15.75" customHeight="1" x14ac:dyDescent="0.25">
      <c r="A55" s="8" t="s">
        <v>71</v>
      </c>
      <c r="B55" s="8"/>
      <c r="C55" s="8"/>
      <c r="D55" s="8"/>
      <c r="E55" s="8"/>
      <c r="F55" s="8"/>
      <c r="G55" s="8"/>
      <c r="H55" s="8"/>
    </row>
    <row r="56" spans="1:8" x14ac:dyDescent="0.25">
      <c r="A56" s="9"/>
      <c r="B56" s="9" t="s">
        <v>14</v>
      </c>
      <c r="C56" s="9"/>
      <c r="D56" s="9"/>
      <c r="E56" s="9"/>
      <c r="F56" s="9"/>
      <c r="G56" s="9"/>
      <c r="H56" s="9"/>
    </row>
    <row r="57" spans="1:8" x14ac:dyDescent="0.25">
      <c r="A57" s="33"/>
    </row>
    <row r="58" spans="1:8" x14ac:dyDescent="0.25">
      <c r="A58" s="40" t="s">
        <v>11</v>
      </c>
      <c r="B58" s="40"/>
      <c r="C58" s="40"/>
      <c r="D58" s="40"/>
      <c r="E58" s="40"/>
      <c r="F58" s="40"/>
      <c r="G58" s="40"/>
      <c r="H58" s="40"/>
    </row>
    <row r="59" spans="1:8" x14ac:dyDescent="0.25">
      <c r="A59" s="10"/>
    </row>
    <row r="60" spans="1:8" x14ac:dyDescent="0.25">
      <c r="A60" s="40" t="s">
        <v>12</v>
      </c>
      <c r="B60" s="40"/>
      <c r="C60" s="40"/>
      <c r="D60" s="40"/>
      <c r="E60" s="40"/>
      <c r="F60" s="40"/>
      <c r="G60" s="40"/>
      <c r="H60" s="40"/>
    </row>
    <row r="61" spans="1:8" x14ac:dyDescent="0.25">
      <c r="A61" s="11"/>
      <c r="B61" s="11"/>
      <c r="C61" s="11"/>
      <c r="D61" s="11"/>
      <c r="E61" s="11"/>
      <c r="F61" s="11"/>
      <c r="G61" s="11"/>
      <c r="H61" s="11"/>
    </row>
    <row r="62" spans="1:8" x14ac:dyDescent="0.25">
      <c r="A62" s="38" t="s">
        <v>65</v>
      </c>
      <c r="B62" s="38"/>
      <c r="C62" s="38"/>
      <c r="D62" s="38"/>
      <c r="E62" s="38"/>
      <c r="F62" s="38"/>
      <c r="G62" s="38"/>
      <c r="H62" s="11"/>
    </row>
    <row r="63" spans="1:8" x14ac:dyDescent="0.25">
      <c r="A63" s="38"/>
      <c r="B63" s="38"/>
      <c r="C63" s="38"/>
      <c r="D63" s="38"/>
      <c r="E63" s="38"/>
      <c r="F63" s="38"/>
      <c r="G63" s="38"/>
      <c r="H63" s="11"/>
    </row>
    <row r="64" spans="1:8" x14ac:dyDescent="0.25">
      <c r="A64" s="38" t="s">
        <v>66</v>
      </c>
      <c r="B64" s="38"/>
      <c r="C64" s="38"/>
      <c r="D64" s="38"/>
      <c r="E64" s="38"/>
      <c r="F64" s="38"/>
      <c r="G64" s="38"/>
      <c r="H64" s="11"/>
    </row>
    <row r="65" spans="1:8" x14ac:dyDescent="0.25">
      <c r="A65" s="38"/>
      <c r="B65" s="38" t="s">
        <v>14</v>
      </c>
      <c r="C65" s="38"/>
      <c r="D65" s="38"/>
      <c r="E65" s="38"/>
      <c r="F65" s="38"/>
      <c r="G65" s="38"/>
      <c r="H65" s="11"/>
    </row>
    <row r="66" spans="1:8" x14ac:dyDescent="0.25">
      <c r="A66" s="38"/>
      <c r="B66" s="38"/>
      <c r="C66" s="38"/>
      <c r="D66" s="38"/>
      <c r="E66" s="38"/>
      <c r="F66" s="38"/>
      <c r="G66" s="38"/>
      <c r="H66" s="11"/>
    </row>
    <row r="67" spans="1:8" x14ac:dyDescent="0.25">
      <c r="A67" s="38" t="s">
        <v>16</v>
      </c>
      <c r="B67" s="38"/>
      <c r="C67" s="38"/>
      <c r="D67" s="38"/>
      <c r="E67" s="38"/>
      <c r="F67" s="38"/>
      <c r="G67" s="38"/>
      <c r="H67" s="11"/>
    </row>
    <row r="68" spans="1:8" x14ac:dyDescent="0.25">
      <c r="A68" s="38"/>
      <c r="B68" s="38"/>
      <c r="C68" s="38"/>
      <c r="D68" s="38"/>
      <c r="E68" s="38"/>
      <c r="F68" s="38"/>
      <c r="G68" s="38"/>
      <c r="H68" s="11"/>
    </row>
    <row r="69" spans="1:8" x14ac:dyDescent="0.25">
      <c r="A69" s="38" t="s">
        <v>67</v>
      </c>
      <c r="B69" s="38"/>
      <c r="C69" s="38"/>
      <c r="D69" s="38"/>
      <c r="E69" s="38"/>
      <c r="F69" s="38"/>
      <c r="G69" s="38"/>
      <c r="H69" s="11"/>
    </row>
    <row r="70" spans="1:8" x14ac:dyDescent="0.25">
      <c r="A70" s="38"/>
      <c r="B70" s="28"/>
      <c r="C70" s="28"/>
      <c r="D70" s="28"/>
      <c r="E70" s="28"/>
      <c r="F70" s="28"/>
      <c r="G70" s="28"/>
    </row>
    <row r="71" spans="1:8" x14ac:dyDescent="0.25">
      <c r="A71" s="38" t="s">
        <v>15</v>
      </c>
      <c r="B71" s="28"/>
      <c r="C71" s="28"/>
      <c r="D71" s="28"/>
      <c r="E71" s="28"/>
      <c r="F71" s="28"/>
      <c r="G71" s="28"/>
    </row>
    <row r="72" spans="1:8" x14ac:dyDescent="0.25">
      <c r="A72" s="38"/>
      <c r="B72" s="28"/>
      <c r="C72" s="28"/>
      <c r="D72" s="28"/>
      <c r="E72" s="28"/>
      <c r="F72" s="28"/>
      <c r="G72" s="28"/>
    </row>
    <row r="73" spans="1:8" x14ac:dyDescent="0.25">
      <c r="A73" s="38" t="s">
        <v>68</v>
      </c>
      <c r="B73" s="28"/>
      <c r="C73" s="28"/>
      <c r="D73" s="28"/>
      <c r="E73" s="28"/>
      <c r="F73" s="28"/>
      <c r="G73" s="28"/>
    </row>
    <row r="74" spans="1:8" x14ac:dyDescent="0.25">
      <c r="A74" s="38"/>
      <c r="B74" s="28"/>
      <c r="C74" s="28"/>
      <c r="D74" s="28"/>
      <c r="E74" s="28"/>
      <c r="F74" s="28"/>
      <c r="G74" s="28"/>
    </row>
    <row r="75" spans="1:8" x14ac:dyDescent="0.25">
      <c r="A75" s="38" t="s">
        <v>69</v>
      </c>
      <c r="B75" s="28"/>
      <c r="C75" s="28"/>
      <c r="D75" s="28"/>
      <c r="E75" s="28"/>
      <c r="F75" s="28"/>
      <c r="G75" s="28"/>
    </row>
    <row r="76" spans="1:8" x14ac:dyDescent="0.25">
      <c r="A76" s="38"/>
      <c r="B76" s="28"/>
      <c r="C76" s="28"/>
      <c r="D76" s="28"/>
      <c r="E76" s="28"/>
      <c r="F76" s="28"/>
      <c r="G76" s="28"/>
    </row>
    <row r="77" spans="1:8" x14ac:dyDescent="0.25">
      <c r="A77" s="38" t="s">
        <v>70</v>
      </c>
      <c r="B77" s="28"/>
      <c r="C77" s="28"/>
      <c r="D77" s="28"/>
      <c r="E77" s="28"/>
      <c r="F77" s="28"/>
      <c r="G77" s="28"/>
    </row>
    <row r="78" spans="1:8" x14ac:dyDescent="0.25">
      <c r="A78" s="28"/>
      <c r="B78" s="37"/>
      <c r="C78" s="28"/>
      <c r="D78" s="28"/>
      <c r="E78" s="28"/>
      <c r="F78" s="28"/>
      <c r="G78" s="28"/>
    </row>
  </sheetData>
  <mergeCells count="19">
    <mergeCell ref="A1:H1"/>
    <mergeCell ref="A5:H5"/>
    <mergeCell ref="A7:H7"/>
    <mergeCell ref="A8:H8"/>
    <mergeCell ref="A10:H10"/>
    <mergeCell ref="A2:H2"/>
    <mergeCell ref="A3:H3"/>
    <mergeCell ref="A58:H58"/>
    <mergeCell ref="A60:H60"/>
    <mergeCell ref="F11:F12"/>
    <mergeCell ref="G11:H11"/>
    <mergeCell ref="A49:H49"/>
    <mergeCell ref="A51:H51"/>
    <mergeCell ref="A11:A12"/>
    <mergeCell ref="B11:B12"/>
    <mergeCell ref="C11:C12"/>
    <mergeCell ref="D11:D12"/>
    <mergeCell ref="E11:E12"/>
    <mergeCell ref="A53:H53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39D6-723E-4A26-AEF0-DD348FA7CBE1}">
  <dimension ref="A1:J18"/>
  <sheetViews>
    <sheetView workbookViewId="0">
      <selection activeCell="E1" sqref="E1:E3"/>
    </sheetView>
  </sheetViews>
  <sheetFormatPr defaultRowHeight="12.75" x14ac:dyDescent="0.25"/>
  <cols>
    <col min="1" max="1" width="19.140625" style="26" customWidth="1"/>
    <col min="2" max="16384" width="9.140625" style="20"/>
  </cols>
  <sheetData>
    <row r="1" spans="1:10" x14ac:dyDescent="0.25">
      <c r="A1" s="17" t="s">
        <v>20</v>
      </c>
      <c r="B1" s="18" t="s">
        <v>21</v>
      </c>
      <c r="C1" s="18">
        <v>6</v>
      </c>
      <c r="D1" s="19">
        <v>150000</v>
      </c>
      <c r="E1" s="19">
        <v>900000</v>
      </c>
    </row>
    <row r="2" spans="1:10" x14ac:dyDescent="0.25">
      <c r="A2" s="17" t="s">
        <v>22</v>
      </c>
      <c r="B2" s="18" t="s">
        <v>21</v>
      </c>
      <c r="C2" s="18">
        <v>6</v>
      </c>
      <c r="D2" s="19">
        <v>90000</v>
      </c>
      <c r="E2" s="19">
        <v>540000</v>
      </c>
    </row>
    <row r="3" spans="1:10" x14ac:dyDescent="0.25">
      <c r="A3" s="17" t="s">
        <v>23</v>
      </c>
      <c r="B3" s="18" t="s">
        <v>21</v>
      </c>
      <c r="C3" s="18">
        <v>6</v>
      </c>
      <c r="D3" s="19">
        <v>120000</v>
      </c>
      <c r="E3" s="19">
        <v>720000</v>
      </c>
    </row>
    <row r="4" spans="1:10" x14ac:dyDescent="0.25">
      <c r="A4" s="17" t="s">
        <v>54</v>
      </c>
      <c r="B4" s="18" t="s">
        <v>21</v>
      </c>
      <c r="C4" s="18">
        <v>6</v>
      </c>
      <c r="D4" s="19">
        <v>30096</v>
      </c>
      <c r="E4" s="22">
        <v>180576</v>
      </c>
    </row>
    <row r="5" spans="1:10" x14ac:dyDescent="0.25">
      <c r="A5" s="17" t="s">
        <v>52</v>
      </c>
      <c r="B5" s="18" t="s">
        <v>21</v>
      </c>
      <c r="C5" s="18">
        <v>6</v>
      </c>
      <c r="D5" s="19">
        <v>10800</v>
      </c>
      <c r="E5" s="22">
        <v>64800</v>
      </c>
    </row>
    <row r="6" spans="1:10" x14ac:dyDescent="0.25">
      <c r="A6" s="17" t="s">
        <v>45</v>
      </c>
      <c r="B6" s="18" t="s">
        <v>21</v>
      </c>
      <c r="C6" s="18">
        <v>6</v>
      </c>
      <c r="D6" s="19">
        <v>5400</v>
      </c>
      <c r="E6" s="22">
        <v>32400</v>
      </c>
    </row>
    <row r="8" spans="1:10" x14ac:dyDescent="0.25">
      <c r="A8" s="23"/>
      <c r="B8" s="14"/>
      <c r="C8" s="14"/>
      <c r="D8" s="14"/>
      <c r="E8" s="14"/>
      <c r="F8" s="14"/>
      <c r="G8" s="14"/>
      <c r="H8" s="14"/>
      <c r="I8" s="14"/>
      <c r="J8" s="14"/>
    </row>
    <row r="9" spans="1:10" x14ac:dyDescent="0.25">
      <c r="A9" s="23"/>
      <c r="B9" s="14"/>
      <c r="C9" s="14"/>
      <c r="D9" s="14"/>
      <c r="E9" s="14"/>
      <c r="F9" s="14"/>
      <c r="G9" s="14"/>
      <c r="H9" s="14"/>
      <c r="I9" s="14"/>
      <c r="J9" s="14"/>
    </row>
    <row r="10" spans="1:10" x14ac:dyDescent="0.25">
      <c r="A10" s="23"/>
      <c r="B10" s="14"/>
      <c r="C10" s="14"/>
      <c r="D10" s="14"/>
      <c r="E10" s="14"/>
      <c r="F10" s="14"/>
      <c r="G10" s="14"/>
      <c r="H10" s="14"/>
      <c r="I10" s="14"/>
      <c r="J10" s="14"/>
    </row>
    <row r="11" spans="1:10" x14ac:dyDescent="0.25">
      <c r="A11" s="17" t="s">
        <v>46</v>
      </c>
      <c r="B11" s="12" t="s">
        <v>47</v>
      </c>
      <c r="C11" s="12" t="s">
        <v>48</v>
      </c>
      <c r="D11" s="12" t="s">
        <v>49</v>
      </c>
      <c r="E11" s="12" t="s">
        <v>50</v>
      </c>
      <c r="F11" s="12" t="s">
        <v>51</v>
      </c>
      <c r="G11" s="12" t="s">
        <v>45</v>
      </c>
      <c r="H11" s="12" t="s">
        <v>44</v>
      </c>
      <c r="I11" s="12" t="s">
        <v>52</v>
      </c>
      <c r="J11" s="12" t="s">
        <v>53</v>
      </c>
    </row>
    <row r="12" spans="1:10" x14ac:dyDescent="0.25">
      <c r="A12" s="24">
        <v>150000</v>
      </c>
      <c r="B12" s="15">
        <f>A12*10%</f>
        <v>15000</v>
      </c>
      <c r="C12" s="15">
        <f>((A12-B12-(14*3692))-D12)*0.1</f>
        <v>8031.2000000000007</v>
      </c>
      <c r="D12" s="15">
        <f>A12*2%</f>
        <v>3000</v>
      </c>
      <c r="E12" s="15">
        <f>A12-B12-C12-D12</f>
        <v>123968.8</v>
      </c>
      <c r="F12" s="15">
        <f>(A12-B12)*0.035</f>
        <v>4725</v>
      </c>
      <c r="G12" s="15">
        <v>2250</v>
      </c>
      <c r="H12" s="15">
        <f>((A12-B12-D12)*9.5%)-F12</f>
        <v>7815</v>
      </c>
      <c r="I12" s="15">
        <f>A12*3%</f>
        <v>4500</v>
      </c>
      <c r="J12" s="15">
        <f>B12+C12+D12+E12</f>
        <v>150000</v>
      </c>
    </row>
    <row r="13" spans="1:10" x14ac:dyDescent="0.25">
      <c r="A13" s="24">
        <v>90000</v>
      </c>
      <c r="B13" s="15">
        <f t="shared" ref="B13:B14" si="0">A13*10%</f>
        <v>9000</v>
      </c>
      <c r="C13" s="15">
        <f>((A13-B13-(14*3692))-D13)*0.01</f>
        <v>275.12</v>
      </c>
      <c r="D13" s="15">
        <f t="shared" ref="D13:D14" si="1">A13*2%</f>
        <v>1800</v>
      </c>
      <c r="E13" s="15">
        <f t="shared" ref="E13:E14" si="2">A13-B13-C13-D13</f>
        <v>78924.88</v>
      </c>
      <c r="F13" s="15">
        <v>2975</v>
      </c>
      <c r="G13" s="15">
        <v>1350</v>
      </c>
      <c r="H13" s="15">
        <f t="shared" ref="H13:H14" si="3">((A13-B13-D13)*9.5%)-F13</f>
        <v>4549</v>
      </c>
      <c r="I13" s="15">
        <f t="shared" ref="I13:I14" si="4">A13*3%</f>
        <v>2700</v>
      </c>
      <c r="J13" s="15">
        <f t="shared" ref="J13:J14" si="5">B13+C13+D13+E13</f>
        <v>90000</v>
      </c>
    </row>
    <row r="14" spans="1:10" x14ac:dyDescent="0.25">
      <c r="A14" s="24">
        <v>120000</v>
      </c>
      <c r="B14" s="15">
        <f t="shared" si="0"/>
        <v>12000</v>
      </c>
      <c r="C14" s="15">
        <f t="shared" ref="C14" si="6">((A14-B14-(14*3692))-D14)*0.1</f>
        <v>5391.2000000000007</v>
      </c>
      <c r="D14" s="15">
        <f t="shared" si="1"/>
        <v>2400</v>
      </c>
      <c r="E14" s="15">
        <f t="shared" si="2"/>
        <v>100208.8</v>
      </c>
      <c r="F14" s="15">
        <f t="shared" ref="F14" si="7">(A14-B14)*0.035</f>
        <v>3780.0000000000005</v>
      </c>
      <c r="G14" s="15">
        <v>1800</v>
      </c>
      <c r="H14" s="15">
        <f t="shared" si="3"/>
        <v>6252</v>
      </c>
      <c r="I14" s="15">
        <f t="shared" si="4"/>
        <v>3600</v>
      </c>
      <c r="J14" s="15">
        <f t="shared" si="5"/>
        <v>120000</v>
      </c>
    </row>
    <row r="15" spans="1:10" x14ac:dyDescent="0.25">
      <c r="A15" s="24" t="s">
        <v>53</v>
      </c>
      <c r="B15" s="15">
        <f t="shared" ref="B15:J15" si="8">SUM(B12:B14)</f>
        <v>36000</v>
      </c>
      <c r="C15" s="15">
        <f t="shared" si="8"/>
        <v>13697.520000000002</v>
      </c>
      <c r="D15" s="15">
        <f t="shared" si="8"/>
        <v>7200</v>
      </c>
      <c r="E15" s="15">
        <f t="shared" si="8"/>
        <v>303102.48</v>
      </c>
      <c r="F15" s="15">
        <f t="shared" si="8"/>
        <v>11480</v>
      </c>
      <c r="G15" s="15">
        <f t="shared" si="8"/>
        <v>5400</v>
      </c>
      <c r="H15" s="15">
        <f t="shared" si="8"/>
        <v>18616</v>
      </c>
      <c r="I15" s="15">
        <f t="shared" si="8"/>
        <v>10800</v>
      </c>
      <c r="J15" s="15">
        <f t="shared" si="8"/>
        <v>360000</v>
      </c>
    </row>
    <row r="16" spans="1:10" x14ac:dyDescent="0.25">
      <c r="A16" s="25"/>
      <c r="B16" s="13">
        <f>B15*6</f>
        <v>216000</v>
      </c>
      <c r="C16" s="13">
        <f t="shared" ref="C16:J16" si="9">C15*6</f>
        <v>82185.12000000001</v>
      </c>
      <c r="D16" s="13">
        <f t="shared" si="9"/>
        <v>43200</v>
      </c>
      <c r="E16" s="13">
        <f t="shared" si="9"/>
        <v>1818614.88</v>
      </c>
      <c r="F16" s="13">
        <f t="shared" si="9"/>
        <v>68880</v>
      </c>
      <c r="G16" s="21">
        <f t="shared" si="9"/>
        <v>32400</v>
      </c>
      <c r="H16" s="13">
        <f t="shared" si="9"/>
        <v>111696</v>
      </c>
      <c r="I16" s="21">
        <f t="shared" si="9"/>
        <v>64800</v>
      </c>
      <c r="J16" s="13">
        <f t="shared" si="9"/>
        <v>2160000</v>
      </c>
    </row>
    <row r="18" spans="6:6" x14ac:dyDescent="0.25">
      <c r="F18" s="27">
        <f>F16+H16</f>
        <v>180576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2</vt:lpstr>
      <vt:lpstr>ЗП</vt:lpstr>
      <vt:lpstr>'Приложение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CISC</cp:lastModifiedBy>
  <cp:lastPrinted>2024-05-08T05:59:40Z</cp:lastPrinted>
  <dcterms:created xsi:type="dcterms:W3CDTF">2021-01-27T10:48:44Z</dcterms:created>
  <dcterms:modified xsi:type="dcterms:W3CDTF">2024-05-10T03:13:20Z</dcterms:modified>
</cp:coreProperties>
</file>