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ПРОЕКТЫ 20223\МИОР\КФ «Bilim Foundation»\допик 4\"/>
    </mc:Choice>
  </mc:AlternateContent>
  <xr:revisionPtr revIDLastSave="0" documentId="13_ncr:1_{920BF007-F246-458A-8B8C-B1DBD6B9EB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2024" sheetId="4" r:id="rId2"/>
    <sheet name="2025" sheetId="6" r:id="rId3"/>
  </sheets>
  <definedNames>
    <definedName name="_xlnm.Print_Area" localSheetId="0">'2023'!$A$1:$H$91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H38" i="1" s="1"/>
  <c r="F35" i="1"/>
  <c r="F34" i="1"/>
  <c r="G36" i="1"/>
  <c r="G34" i="1"/>
  <c r="F20" i="1"/>
  <c r="H34" i="1" l="1"/>
  <c r="F14" i="1"/>
  <c r="F13" i="1"/>
  <c r="H13" i="1"/>
  <c r="F30" i="1"/>
  <c r="F28" i="1"/>
  <c r="F12" i="1"/>
  <c r="F37" i="1"/>
  <c r="F24" i="1"/>
  <c r="G12" i="1" l="1"/>
  <c r="F33" i="1"/>
  <c r="F26" i="1"/>
  <c r="F22" i="1"/>
  <c r="F18" i="1"/>
  <c r="F36" i="1"/>
  <c r="H36" i="1" s="1"/>
  <c r="F32" i="1"/>
  <c r="H32" i="1" s="1"/>
  <c r="F19" i="1"/>
  <c r="H19" i="1" s="1"/>
  <c r="F21" i="1"/>
  <c r="F23" i="1"/>
  <c r="H23" i="1" s="1"/>
  <c r="F25" i="1"/>
  <c r="H25" i="1" s="1"/>
  <c r="F27" i="1"/>
  <c r="H27" i="1" s="1"/>
  <c r="F29" i="1"/>
  <c r="H29" i="1" s="1"/>
  <c r="F17" i="1"/>
  <c r="H17" i="1" s="1"/>
  <c r="F16" i="1"/>
  <c r="F15" i="1"/>
  <c r="H15" i="1" s="1"/>
  <c r="F49" i="1"/>
  <c r="H49" i="1" s="1"/>
  <c r="F40" i="1"/>
  <c r="H21" i="1" l="1"/>
  <c r="H11" i="1"/>
  <c r="H10" i="1" s="1"/>
  <c r="H40" i="1"/>
  <c r="F52" i="1"/>
  <c r="H52" i="1" s="1"/>
  <c r="F50" i="1"/>
  <c r="H50" i="1" s="1"/>
  <c r="F47" i="1"/>
  <c r="F46" i="1"/>
  <c r="F41" i="6"/>
  <c r="H41" i="6" s="1"/>
  <c r="F39" i="6"/>
  <c r="H39" i="6" s="1"/>
  <c r="F21" i="6"/>
  <c r="G21" i="6" s="1"/>
  <c r="G20" i="6" s="1"/>
  <c r="F42" i="6"/>
  <c r="H42" i="6" s="1"/>
  <c r="F40" i="6"/>
  <c r="H40" i="6" s="1"/>
  <c r="F37" i="6"/>
  <c r="H37" i="6" s="1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6" i="6"/>
  <c r="F26" i="6"/>
  <c r="F24" i="6"/>
  <c r="H24" i="6" s="1"/>
  <c r="F23" i="6"/>
  <c r="H23" i="6" s="1"/>
  <c r="F19" i="6"/>
  <c r="H19" i="6" s="1"/>
  <c r="G18" i="6"/>
  <c r="F18" i="6"/>
  <c r="G17" i="6"/>
  <c r="F17" i="6"/>
  <c r="F16" i="6"/>
  <c r="G16" i="6" s="1"/>
  <c r="F15" i="6"/>
  <c r="G15" i="6" s="1"/>
  <c r="F14" i="6"/>
  <c r="G14" i="6" s="1"/>
  <c r="F13" i="6"/>
  <c r="F12" i="6"/>
  <c r="G12" i="6" s="1"/>
  <c r="H11" i="6"/>
  <c r="H29" i="4"/>
  <c r="H30" i="4"/>
  <c r="H31" i="4"/>
  <c r="H32" i="4"/>
  <c r="H33" i="4"/>
  <c r="H34" i="4"/>
  <c r="H35" i="4"/>
  <c r="F28" i="4"/>
  <c r="H28" i="4"/>
  <c r="F35" i="4"/>
  <c r="F29" i="4"/>
  <c r="F30" i="4"/>
  <c r="F31" i="4"/>
  <c r="F32" i="4"/>
  <c r="F33" i="4"/>
  <c r="F34" i="4"/>
  <c r="F11" i="6" l="1"/>
  <c r="F10" i="6" s="1"/>
  <c r="H10" i="6"/>
  <c r="F20" i="6"/>
  <c r="H20" i="6"/>
  <c r="G13" i="6"/>
  <c r="G11" i="6" s="1"/>
  <c r="G10" i="6" s="1"/>
  <c r="G43" i="6" s="1"/>
  <c r="G18" i="4"/>
  <c r="G17" i="4"/>
  <c r="F43" i="6" l="1"/>
  <c r="H43" i="6"/>
  <c r="F18" i="4"/>
  <c r="F17" i="4"/>
  <c r="F41" i="4" l="1"/>
  <c r="H41" i="4" s="1"/>
  <c r="H40" i="4"/>
  <c r="F40" i="4"/>
  <c r="F39" i="4"/>
  <c r="H39" i="4" s="1"/>
  <c r="F37" i="4"/>
  <c r="H37" i="4" s="1"/>
  <c r="F26" i="4"/>
  <c r="H26" i="4" s="1"/>
  <c r="F24" i="4"/>
  <c r="H24" i="4" s="1"/>
  <c r="F23" i="4"/>
  <c r="H23" i="4" s="1"/>
  <c r="F21" i="4"/>
  <c r="H21" i="4" s="1"/>
  <c r="G20" i="4"/>
  <c r="F19" i="4"/>
  <c r="H19" i="4" s="1"/>
  <c r="F16" i="4"/>
  <c r="G16" i="4" s="1"/>
  <c r="F15" i="4"/>
  <c r="G15" i="4" s="1"/>
  <c r="F14" i="4"/>
  <c r="G14" i="4" s="1"/>
  <c r="F13" i="4"/>
  <c r="G13" i="4" s="1"/>
  <c r="F12" i="4"/>
  <c r="F56" i="1"/>
  <c r="H56" i="1" s="1"/>
  <c r="H55" i="1"/>
  <c r="F54" i="1"/>
  <c r="H54" i="1" s="1"/>
  <c r="F45" i="1"/>
  <c r="H45" i="1" s="1"/>
  <c r="F44" i="1"/>
  <c r="F31" i="1"/>
  <c r="G31" i="1" l="1"/>
  <c r="G11" i="1" s="1"/>
  <c r="G10" i="1" s="1"/>
  <c r="F11" i="1"/>
  <c r="I11" i="1" s="1"/>
  <c r="H44" i="1"/>
  <c r="H39" i="1" s="1"/>
  <c r="H57" i="1" s="1"/>
  <c r="I57" i="1" s="1"/>
  <c r="F39" i="1"/>
  <c r="H11" i="4"/>
  <c r="H10" i="4" s="1"/>
  <c r="F11" i="4"/>
  <c r="F10" i="4" s="1"/>
  <c r="G12" i="4"/>
  <c r="G11" i="4" s="1"/>
  <c r="G10" i="4" s="1"/>
  <c r="G42" i="4" s="1"/>
  <c r="G39" i="1"/>
  <c r="H20" i="4"/>
  <c r="F20" i="4"/>
  <c r="G57" i="1" l="1"/>
  <c r="F10" i="1"/>
  <c r="H42" i="4"/>
  <c r="F42" i="4"/>
  <c r="I10" i="1" l="1"/>
  <c r="F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BilimBook</author>
  </authors>
  <commentList>
    <comment ref="G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BilimBook:</t>
        </r>
        <r>
          <rPr>
            <sz val="9"/>
            <color indexed="81"/>
            <rFont val="Tahoma"/>
            <family val="2"/>
            <charset val="204"/>
          </rPr>
          <t xml:space="preserve">
налоги рук.+налоги психолог)
</t>
        </r>
      </text>
    </comment>
  </commentList>
</comments>
</file>

<file path=xl/sharedStrings.xml><?xml version="1.0" encoding="utf-8"?>
<sst xmlns="http://schemas.openxmlformats.org/spreadsheetml/2006/main" count="283" uniqueCount="78">
  <si>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</si>
  <si>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</si>
  <si>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</si>
  <si>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</si>
  <si>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</si>
  <si>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</si>
  <si>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</si>
  <si>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Средства гранта</t>
  </si>
  <si>
    <r>
      <t xml:space="preserve">С Приложением № </t>
    </r>
    <r>
      <rPr>
        <sz val="12"/>
        <color theme="1"/>
        <rFont val="Times New Roman"/>
        <family val="1"/>
        <charset val="204"/>
      </rPr>
      <t xml:space="preserve">2 ознакомлен и согласен: </t>
    </r>
  </si>
  <si>
    <t>Грантополучатель:</t>
  </si>
  <si>
    <t xml:space="preserve">                                                        М.П.</t>
  </si>
  <si>
    <t>Грантодатель:</t>
  </si>
  <si>
    <t xml:space="preserve">НАО «Центр поддержки гражданских инициатив» </t>
  </si>
  <si>
    <t>Заявитель (собственный вклад)</t>
  </si>
  <si>
    <t>МП</t>
  </si>
  <si>
    <t>Директор Департамента управления проектами</t>
  </si>
  <si>
    <t>Заместитель Председателя Правления</t>
  </si>
  <si>
    <t>Административные затраты:</t>
  </si>
  <si>
    <t>-</t>
  </si>
  <si>
    <t>1) заработная плата, в том числе ( с учетом ИПН и пенс. взносов):</t>
  </si>
  <si>
    <t>Месяц</t>
  </si>
  <si>
    <t>2) социальный налог и социальные отчисления</t>
  </si>
  <si>
    <t>3) обязательное медицинское страхование</t>
  </si>
  <si>
    <t>4) банковские услуги</t>
  </si>
  <si>
    <t>Прямые расходы</t>
  </si>
  <si>
    <t xml:space="preserve">1) расходы на канцелярские товары и расходные материалы для МФУ </t>
  </si>
  <si>
    <t>Мероприятие 2 Запуск сайта BF Line для самодиагностики и самообращения несовершеннолетними и молодыми людьми за психологической помощью. Оказание бесплатной психологической помощи.</t>
  </si>
  <si>
    <r>
      <rPr>
        <sz val="12"/>
        <color theme="1"/>
        <rFont val="Times New Roman"/>
        <family val="1"/>
        <charset val="204"/>
      </rPr>
      <t xml:space="preserve">1) расходы на обслуживание сервера и приобретение доменного имени </t>
    </r>
    <r>
      <rPr>
        <u/>
        <sz val="12"/>
        <color rgb="FF1155CC"/>
        <rFont val="Times New Roman"/>
        <family val="1"/>
        <charset val="204"/>
      </rPr>
      <t>bfline.org</t>
    </r>
  </si>
  <si>
    <t>Мероприятие 3 Организация информационной работы среди молодежи посредством социальных сетей: Tik-Tok, Instagram.</t>
  </si>
  <si>
    <t>1) услуги маркетинга, таргета, СММ менеджера</t>
  </si>
  <si>
    <t>Услуга</t>
  </si>
  <si>
    <t>2) услуги и работы юридических и физических лиц</t>
  </si>
  <si>
    <t>Мероприятие 4 Организация информационных семинаров для молодых людей в возрасте 15- 18 лет.</t>
  </si>
  <si>
    <t>1) расходы на платформу ZOOM для 3-х пользователей на 9 месяцев</t>
  </si>
  <si>
    <t xml:space="preserve">Мероприятие 5 Разработка методических рекомендации и проведение круглого стола в г. Астана </t>
  </si>
  <si>
    <t>1) аренда помещения и оборудования</t>
  </si>
  <si>
    <t>2) расходы по организации кофе-брэйка</t>
  </si>
  <si>
    <t xml:space="preserve">3) услуги по распечатке ролл-апа </t>
  </si>
  <si>
    <t>ИТОГО:</t>
  </si>
  <si>
    <t>Президент КФ "Bilim Foundation"_________________ Айтмухамбетов Е.А.</t>
  </si>
  <si>
    <t>Грантополучатель: Корпоративный фонд "Bilim Foundation"</t>
  </si>
  <si>
    <t xml:space="preserve">                                                  (согласно заявке на предоставления государственных грантов)</t>
  </si>
  <si>
    <t>1)расходы на платформу ZOOM для 3-х пользователей на 9 месяцев</t>
  </si>
  <si>
    <t>Мероприятие 5 Разработка методических рекомендации и проведение круглого стола в г. Астана</t>
  </si>
  <si>
    <t>Смета расходов социального проекта на январь-декабрь 2024 год</t>
  </si>
  <si>
    <t>Главный менеджер Депаратмента управления проектами</t>
  </si>
  <si>
    <t>Смета расходов социального проекта на январь-декабрь 2025 год</t>
  </si>
  <si>
    <t>Сумма гранта: 45 000 000 (сорок пять миллионов) тенге</t>
  </si>
  <si>
    <t xml:space="preserve">Тема гранта: «BF Line - служба психологической поддержки несовершеннолетних и молодых людей» по приоритетному направлению «Развитие культуры обращения за психологической помощью у молодых поколений»  </t>
  </si>
  <si>
    <t xml:space="preserve">2) расходы на услуги связи </t>
  </si>
  <si>
    <t>2) расходы на услуги связи</t>
  </si>
  <si>
    <t xml:space="preserve">Бухгалтер </t>
  </si>
  <si>
    <t xml:space="preserve">IT специалист </t>
  </si>
  <si>
    <t xml:space="preserve">Координатор  </t>
  </si>
  <si>
    <t>Психолог</t>
  </si>
  <si>
    <t xml:space="preserve">Психолог </t>
  </si>
  <si>
    <t xml:space="preserve">Психиатр  </t>
  </si>
  <si>
    <t xml:space="preserve">Президент  </t>
  </si>
  <si>
    <r>
      <rPr>
        <sz val="12"/>
        <color theme="1"/>
        <rFont val="Times New Roman"/>
        <family val="1"/>
        <charset val="204"/>
      </rPr>
      <t xml:space="preserve">1) расходы на обслуживание сервера и приобретение доменного имени </t>
    </r>
    <r>
      <rPr>
        <u/>
        <sz val="12"/>
        <color theme="1"/>
        <rFont val="Times New Roman"/>
        <family val="1"/>
        <charset val="204"/>
      </rPr>
      <t>bfline.org</t>
    </r>
  </si>
  <si>
    <t xml:space="preserve">Мероприятие 4 Привлечение специалистов психологов/психиатров/координаторов для оказания психологической помощи онлайн </t>
  </si>
  <si>
    <t>Услуги специалиста/координатора проекта</t>
  </si>
  <si>
    <t>Услуги специалиста/психолога</t>
  </si>
  <si>
    <t xml:space="preserve">Услуги специалиста/психиатра </t>
  </si>
  <si>
    <t xml:space="preserve">3) услуги по распечатке </t>
  </si>
  <si>
    <t>Мероприятие 2 Запуск сайта BF Line для самодиагностики и самообращения несовершеннолетними и молодыми людьми за психологической помощью. Оказание бесплатной психологической помощи</t>
  </si>
  <si>
    <t>_______________ Ахатаева Р.А.</t>
  </si>
  <si>
    <t>______________Байжиенова А.М.</t>
  </si>
  <si>
    <t>______________Жунусова Н.И.</t>
  </si>
  <si>
    <t>Смета расходов социального проекта на апрель-декабрь  2023 год</t>
  </si>
  <si>
    <t xml:space="preserve">Месяц </t>
  </si>
  <si>
    <t xml:space="preserve"> Председатель Правления</t>
  </si>
  <si>
    <t>______________  Диас Л.</t>
  </si>
  <si>
    <t>_________________Рахимжанов А.Б.</t>
  </si>
  <si>
    <t xml:space="preserve">
Приложение № 2
к Договору о предоставлении государственного гранта
                от «10» апреля 2023 года № 63</t>
  </si>
  <si>
    <t xml:space="preserve">
Приложение № 2
к Договору о предоставлении государственного гранта
                от «10» апреля 2023 года № 63</t>
  </si>
  <si>
    <t xml:space="preserve">Грантополучатель: Корпоративный фонд «Bilim Foundation»  </t>
  </si>
  <si>
    <t>Приложение № 2 к  Дополнительному соглашению 
№4 от «       » декабря 2023 года Договора о предоставлении  
государственного гранта  от «10» апреля 2023 года №63
Приложение № 2
к Договору о предоставлении государственного гранта
                от «10» апреля 2023 года № 63</t>
  </si>
  <si>
    <t>Сумма гранта: 44 913 910 (сорок четыре миллиона девятьсот тринадцать тысяч девятьсот десять) тенге 18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</si>
</sst>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\ _₽_-;\-* #,##0.00\ _₽_-;_-* &quot;-&quot;??\ _₽_-;_-@"/>
    <numFmt numFmtId="166" formatCode="#,##0.00\ &quot;₽&quot;"/>
    <numFmt numFmtId="167" formatCode="_-* #,##0.0\ _₽_-;\-* #,##0.0\ _₽_-;_-* &quot;-&quot;??\ _₽_-;_-@"/>
    <numFmt numFmtId="168" formatCode="_-* #,##0.00\ _₸_-;\-* #,##0.00\ _₸_-;_-* &quot;-&quot;??\ _₸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1155CC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F5F6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 wrapText="1" indent="1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4" borderId="3" xfId="0" applyFont="1" applyFill="1" applyBorder="1" applyAlignment="1">
      <alignment vertical="center" wrapText="1"/>
    </xf>
    <xf numFmtId="165" fontId="1" fillId="4" borderId="3" xfId="0" applyNumberFormat="1" applyFont="1" applyFill="1" applyBorder="1" applyAlignment="1">
      <alignment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4" fontId="0" fillId="0" borderId="0" xfId="0" applyNumberFormat="1"/>
    <xf numFmtId="164" fontId="2" fillId="0" borderId="0" xfId="0" applyNumberFormat="1" applyFont="1" applyAlignment="1">
      <alignment horizontal="left" vertical="center" wrapText="1"/>
    </xf>
    <xf numFmtId="166" fontId="0" fillId="0" borderId="0" xfId="0" applyNumberFormat="1"/>
    <xf numFmtId="165" fontId="7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165" fontId="1" fillId="5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7" fontId="3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6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168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5" fontId="1" fillId="5" borderId="7" xfId="0" applyNumberFormat="1" applyFont="1" applyFill="1" applyBorder="1" applyAlignment="1">
      <alignment horizontal="center" vertical="center" wrapText="1"/>
    </xf>
    <xf numFmtId="165" fontId="1" fillId="5" borderId="17" xfId="0" applyNumberFormat="1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6" borderId="20" xfId="0" applyNumberFormat="1" applyFont="1" applyFill="1" applyBorder="1" applyAlignment="1">
      <alignment horizontal="center" vertical="center" wrapText="1"/>
    </xf>
    <xf numFmtId="165" fontId="1" fillId="6" borderId="21" xfId="0" applyNumberFormat="1" applyFont="1" applyFill="1" applyBorder="1" applyAlignment="1">
      <alignment horizontal="center" vertical="center" wrapText="1"/>
    </xf>
    <xf numFmtId="165" fontId="1" fillId="6" borderId="22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6" fillId="0" borderId="13" xfId="0" applyFont="1" applyBorder="1" applyAlignment="1">
      <alignment horizontal="left" vertical="center" wrapText="1"/>
    </xf>
    <xf numFmtId="0" fontId="1" fillId="0" borderId="16" xfId="0" applyFont="1" applyBorder="1"/>
    <xf numFmtId="0" fontId="1" fillId="0" borderId="15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5" xfId="0" applyFont="1" applyBorder="1"/>
    <xf numFmtId="0" fontId="1" fillId="0" borderId="6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9" xfId="0" applyFont="1" applyBorder="1"/>
    <xf numFmtId="0" fontId="1" fillId="0" borderId="10" xfId="0" applyFont="1" applyBorder="1"/>
    <xf numFmtId="165" fontId="1" fillId="0" borderId="10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fline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fline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flin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tabSelected="1" view="pageBreakPreview" zoomScaleNormal="50" zoomScaleSheetLayoutView="100" workbookViewId="0">
      <selection activeCell="G9" sqref="G9"/>
    </sheetView>
  </sheetViews>
  <sheetFormatPr defaultRowHeight="15" x14ac:dyDescent="0.25"/>
  <cols>
    <col min="1" max="1" width="5.85546875" customWidth="1"/>
    <col min="2" max="2" width="40.5703125" customWidth="1"/>
    <col min="3" max="3" width="15" customWidth="1"/>
    <col min="4" max="4" width="16.140625" customWidth="1"/>
    <col min="5" max="5" width="18" customWidth="1"/>
    <col min="6" max="6" width="19.28515625" customWidth="1"/>
    <col min="7" max="7" width="21.28515625" customWidth="1"/>
    <col min="8" max="8" width="26.140625" customWidth="1"/>
    <col min="9" max="9" width="16.42578125" bestFit="1" customWidth="1"/>
    <col min="10" max="10" width="13.7109375" bestFit="1" customWidth="1"/>
  </cols>
  <sheetData>
    <row r="1" spans="1:9" ht="116.25" customHeight="1" x14ac:dyDescent="0.25">
      <c r="A1" s="60" t="s">
        <v>76</v>
      </c>
      <c r="B1" s="60"/>
      <c r="C1" s="60"/>
      <c r="D1" s="60"/>
      <c r="E1" s="60"/>
      <c r="F1" s="60"/>
      <c r="G1" s="60"/>
      <c r="H1" s="60"/>
    </row>
    <row r="2" spans="1:9" ht="15.75" x14ac:dyDescent="0.25">
      <c r="A2" s="1"/>
    </row>
    <row r="3" spans="1:9" ht="16.5" x14ac:dyDescent="0.25">
      <c r="A3" s="61" t="s">
        <v>68</v>
      </c>
      <c r="B3" s="61"/>
      <c r="C3" s="61"/>
      <c r="D3" s="61"/>
      <c r="E3" s="61"/>
      <c r="F3" s="61"/>
      <c r="G3" s="61"/>
      <c r="H3" s="61"/>
    </row>
    <row r="4" spans="1:9" ht="17.25" x14ac:dyDescent="0.3">
      <c r="A4" s="46"/>
      <c r="B4" s="47" t="s">
        <v>41</v>
      </c>
      <c r="C4" s="48"/>
      <c r="D4" s="48"/>
      <c r="E4" s="48"/>
      <c r="F4" s="48"/>
      <c r="G4" s="48"/>
      <c r="H4" s="48"/>
    </row>
    <row r="5" spans="1:9" ht="16.5" x14ac:dyDescent="0.25">
      <c r="A5" s="62" t="s">
        <v>75</v>
      </c>
      <c r="B5" s="62"/>
      <c r="C5" s="62"/>
      <c r="D5" s="62"/>
      <c r="E5" s="62"/>
      <c r="F5" s="62"/>
      <c r="G5" s="62"/>
      <c r="H5" s="62"/>
    </row>
    <row r="6" spans="1:9" ht="38.25" customHeight="1" x14ac:dyDescent="0.25">
      <c r="A6" s="63" t="s">
        <v>48</v>
      </c>
      <c r="B6" s="63"/>
      <c r="C6" s="63"/>
      <c r="D6" s="63"/>
      <c r="E6" s="63"/>
      <c r="F6" s="63"/>
      <c r="G6" s="63"/>
      <c r="H6" s="63"/>
    </row>
    <row r="7" spans="1:9" ht="16.5" x14ac:dyDescent="0.25">
      <c r="A7" s="62" t="s">
        <v>77</v>
      </c>
      <c r="B7" s="62"/>
      <c r="C7" s="62"/>
      <c r="D7" s="62"/>
      <c r="E7" s="62"/>
      <c r="F7" s="62"/>
      <c r="G7" s="62"/>
      <c r="H7" s="62"/>
    </row>
    <row r="8" spans="1:9" ht="31.5" customHeight="1" x14ac:dyDescent="0.25">
      <c r="A8" s="55" t="s">
        <v>0</v>
      </c>
      <c r="B8" s="55" t="s">
        <v>1</v>
      </c>
      <c r="C8" s="55" t="s">
        <v>2</v>
      </c>
      <c r="D8" s="55" t="s">
        <v>3</v>
      </c>
      <c r="E8" s="55" t="s">
        <v>4</v>
      </c>
      <c r="F8" s="55" t="s">
        <v>5</v>
      </c>
      <c r="G8" s="55" t="s">
        <v>6</v>
      </c>
      <c r="H8" s="55"/>
    </row>
    <row r="9" spans="1:9" ht="51.75" customHeight="1" x14ac:dyDescent="0.25">
      <c r="A9" s="55"/>
      <c r="B9" s="55"/>
      <c r="C9" s="55"/>
      <c r="D9" s="55"/>
      <c r="E9" s="55"/>
      <c r="F9" s="55"/>
      <c r="G9" s="27" t="s">
        <v>13</v>
      </c>
      <c r="H9" s="27" t="s">
        <v>7</v>
      </c>
    </row>
    <row r="10" spans="1:9" ht="39" customHeight="1" x14ac:dyDescent="0.25">
      <c r="A10" s="10">
        <v>1</v>
      </c>
      <c r="B10" s="11" t="s">
        <v>17</v>
      </c>
      <c r="C10" s="12"/>
      <c r="D10" s="13" t="s">
        <v>18</v>
      </c>
      <c r="E10" s="13" t="s">
        <v>18</v>
      </c>
      <c r="F10" s="13">
        <f>F11+F34+F35+F36+F37+F38+G34+G36</f>
        <v>40183458.199999996</v>
      </c>
      <c r="G10" s="13">
        <f>G11+G34+G36</f>
        <v>10416231</v>
      </c>
      <c r="H10" s="13">
        <f>H11+H34+H35+H36+H37+H38</f>
        <v>29767227.199999996</v>
      </c>
      <c r="I10" s="54">
        <f>F10-G10</f>
        <v>29767227.199999996</v>
      </c>
    </row>
    <row r="11" spans="1:9" ht="31.5" x14ac:dyDescent="0.25">
      <c r="A11" s="14"/>
      <c r="B11" s="15" t="s">
        <v>19</v>
      </c>
      <c r="C11" s="14"/>
      <c r="D11" s="16" t="s">
        <v>18</v>
      </c>
      <c r="E11" s="16" t="s">
        <v>18</v>
      </c>
      <c r="F11" s="16">
        <f>SUM(F12:F33)</f>
        <v>36234529.199999996</v>
      </c>
      <c r="G11" s="16">
        <f>G12+G31</f>
        <v>9365085</v>
      </c>
      <c r="H11" s="16">
        <f>SUM(H12:H33)</f>
        <v>26869444.199999996</v>
      </c>
      <c r="I11" s="53">
        <f>F11-G11</f>
        <v>26869444.199999996</v>
      </c>
    </row>
    <row r="12" spans="1:9" ht="15.75" x14ac:dyDescent="0.25">
      <c r="A12" s="14"/>
      <c r="B12" s="17" t="s">
        <v>57</v>
      </c>
      <c r="C12" s="18" t="s">
        <v>20</v>
      </c>
      <c r="D12" s="19">
        <v>9</v>
      </c>
      <c r="E12" s="19">
        <v>750333</v>
      </c>
      <c r="F12" s="19">
        <f t="shared" ref="F12:F17" si="0">D12*E12</f>
        <v>6752997</v>
      </c>
      <c r="G12" s="19">
        <f>F12</f>
        <v>6752997</v>
      </c>
      <c r="H12" s="19"/>
    </row>
    <row r="13" spans="1:9" ht="15.75" x14ac:dyDescent="0.25">
      <c r="A13" s="56">
        <v>1</v>
      </c>
      <c r="B13" s="58" t="s">
        <v>51</v>
      </c>
      <c r="C13" s="56" t="s">
        <v>20</v>
      </c>
      <c r="D13" s="19">
        <v>1</v>
      </c>
      <c r="E13" s="19">
        <v>278559</v>
      </c>
      <c r="F13" s="19">
        <f>D13*E13</f>
        <v>278559</v>
      </c>
      <c r="G13" s="19"/>
      <c r="H13" s="70">
        <f>F13+F14</f>
        <v>3462095.4</v>
      </c>
    </row>
    <row r="14" spans="1:9" ht="15.75" x14ac:dyDescent="0.25">
      <c r="A14" s="57"/>
      <c r="B14" s="59"/>
      <c r="C14" s="57"/>
      <c r="D14" s="19">
        <v>8</v>
      </c>
      <c r="E14" s="19">
        <v>397942</v>
      </c>
      <c r="F14" s="19">
        <f>D14*E14+0.4</f>
        <v>3183536.4</v>
      </c>
      <c r="G14" s="19"/>
      <c r="H14" s="71"/>
    </row>
    <row r="15" spans="1:9" ht="15.75" x14ac:dyDescent="0.25">
      <c r="A15" s="56">
        <v>2</v>
      </c>
      <c r="B15" s="58" t="s">
        <v>52</v>
      </c>
      <c r="C15" s="56" t="s">
        <v>20</v>
      </c>
      <c r="D15" s="19">
        <v>1</v>
      </c>
      <c r="E15" s="19">
        <v>305074</v>
      </c>
      <c r="F15" s="19">
        <f t="shared" si="0"/>
        <v>305074</v>
      </c>
      <c r="G15" s="19"/>
      <c r="H15" s="70">
        <f>F15+F16</f>
        <v>3791634</v>
      </c>
    </row>
    <row r="16" spans="1:9" ht="15.75" x14ac:dyDescent="0.25">
      <c r="A16" s="57"/>
      <c r="B16" s="59"/>
      <c r="C16" s="57"/>
      <c r="D16" s="19">
        <v>8</v>
      </c>
      <c r="E16" s="19">
        <v>435820</v>
      </c>
      <c r="F16" s="19">
        <f t="shared" si="0"/>
        <v>3486560</v>
      </c>
      <c r="G16" s="19"/>
      <c r="H16" s="71"/>
    </row>
    <row r="17" spans="1:8" ht="15.75" x14ac:dyDescent="0.25">
      <c r="A17" s="56">
        <v>3</v>
      </c>
      <c r="B17" s="58" t="s">
        <v>53</v>
      </c>
      <c r="C17" s="56" t="s">
        <v>20</v>
      </c>
      <c r="D17" s="19">
        <v>1</v>
      </c>
      <c r="E17" s="19">
        <v>218016</v>
      </c>
      <c r="F17" s="19">
        <f t="shared" si="0"/>
        <v>218016</v>
      </c>
      <c r="G17" s="19"/>
      <c r="H17" s="70">
        <f>F17+F18</f>
        <v>2702793</v>
      </c>
    </row>
    <row r="18" spans="1:8" s="33" customFormat="1" ht="15.75" x14ac:dyDescent="0.25">
      <c r="A18" s="57"/>
      <c r="B18" s="59"/>
      <c r="C18" s="57"/>
      <c r="D18" s="19">
        <v>8</v>
      </c>
      <c r="E18" s="19">
        <v>310597.13</v>
      </c>
      <c r="F18" s="19">
        <f>D18*E18-0.04</f>
        <v>2484777</v>
      </c>
      <c r="G18" s="19"/>
      <c r="H18" s="71"/>
    </row>
    <row r="19" spans="1:8" s="33" customFormat="1" ht="15.75" x14ac:dyDescent="0.25">
      <c r="A19" s="56">
        <v>4</v>
      </c>
      <c r="B19" s="58" t="s">
        <v>54</v>
      </c>
      <c r="C19" s="56" t="s">
        <v>20</v>
      </c>
      <c r="D19" s="19">
        <v>1</v>
      </c>
      <c r="E19" s="19">
        <v>216691</v>
      </c>
      <c r="F19" s="19">
        <f t="shared" ref="F19:F29" si="1">D19*E19</f>
        <v>216691</v>
      </c>
      <c r="G19" s="19"/>
      <c r="H19" s="70">
        <f>F19+F20</f>
        <v>2693154.6</v>
      </c>
    </row>
    <row r="20" spans="1:8" ht="15.75" x14ac:dyDescent="0.25">
      <c r="A20" s="57"/>
      <c r="B20" s="59"/>
      <c r="C20" s="57"/>
      <c r="D20" s="19">
        <v>8</v>
      </c>
      <c r="E20" s="19">
        <v>309558</v>
      </c>
      <c r="F20" s="19">
        <f>D20*E20-0.4</f>
        <v>2476463.6</v>
      </c>
      <c r="G20" s="19"/>
      <c r="H20" s="71"/>
    </row>
    <row r="21" spans="1:8" ht="15.75" x14ac:dyDescent="0.25">
      <c r="A21" s="56">
        <v>5</v>
      </c>
      <c r="B21" s="58" t="s">
        <v>55</v>
      </c>
      <c r="C21" s="56" t="s">
        <v>20</v>
      </c>
      <c r="D21" s="19">
        <v>1</v>
      </c>
      <c r="E21" s="19">
        <v>203162</v>
      </c>
      <c r="F21" s="19">
        <f t="shared" si="1"/>
        <v>203162</v>
      </c>
      <c r="G21" s="19"/>
      <c r="H21" s="70">
        <f>F21+F22</f>
        <v>2525018.4</v>
      </c>
    </row>
    <row r="22" spans="1:8" ht="15.75" x14ac:dyDescent="0.25">
      <c r="A22" s="57"/>
      <c r="B22" s="59"/>
      <c r="C22" s="57"/>
      <c r="D22" s="19">
        <v>8</v>
      </c>
      <c r="E22" s="19">
        <v>290232</v>
      </c>
      <c r="F22" s="19">
        <f>D22*E22+0.4</f>
        <v>2321856.4</v>
      </c>
      <c r="G22" s="19"/>
      <c r="H22" s="71"/>
    </row>
    <row r="23" spans="1:8" ht="15.75" x14ac:dyDescent="0.25">
      <c r="A23" s="56">
        <v>6</v>
      </c>
      <c r="B23" s="58" t="s">
        <v>55</v>
      </c>
      <c r="C23" s="56" t="s">
        <v>20</v>
      </c>
      <c r="D23" s="19">
        <v>1</v>
      </c>
      <c r="E23" s="19">
        <v>203162</v>
      </c>
      <c r="F23" s="19">
        <f t="shared" si="1"/>
        <v>203162</v>
      </c>
      <c r="G23" s="19"/>
      <c r="H23" s="70">
        <f>F23+F24</f>
        <v>2525018.4</v>
      </c>
    </row>
    <row r="24" spans="1:8" ht="15.75" x14ac:dyDescent="0.25">
      <c r="A24" s="57"/>
      <c r="B24" s="59"/>
      <c r="C24" s="57"/>
      <c r="D24" s="19">
        <v>8</v>
      </c>
      <c r="E24" s="19">
        <v>290232</v>
      </c>
      <c r="F24" s="19">
        <f>D24*E24+0.4</f>
        <v>2321856.4</v>
      </c>
      <c r="G24" s="19"/>
      <c r="H24" s="71"/>
    </row>
    <row r="25" spans="1:8" ht="15.75" x14ac:dyDescent="0.25">
      <c r="A25" s="56">
        <v>7</v>
      </c>
      <c r="B25" s="58" t="s">
        <v>55</v>
      </c>
      <c r="C25" s="56" t="s">
        <v>20</v>
      </c>
      <c r="D25" s="19">
        <v>1</v>
      </c>
      <c r="E25" s="19">
        <v>203162</v>
      </c>
      <c r="F25" s="19">
        <f t="shared" si="1"/>
        <v>203162</v>
      </c>
      <c r="G25" s="19"/>
      <c r="H25" s="70">
        <f>F25+F26</f>
        <v>2525018.4</v>
      </c>
    </row>
    <row r="26" spans="1:8" ht="15.75" x14ac:dyDescent="0.25">
      <c r="A26" s="57"/>
      <c r="B26" s="59"/>
      <c r="C26" s="57"/>
      <c r="D26" s="19">
        <v>8</v>
      </c>
      <c r="E26" s="19">
        <v>290232</v>
      </c>
      <c r="F26" s="19">
        <f>D26*E26+0.4</f>
        <v>2321856.4</v>
      </c>
      <c r="G26" s="19"/>
      <c r="H26" s="71"/>
    </row>
    <row r="27" spans="1:8" ht="15.75" x14ac:dyDescent="0.25">
      <c r="A27" s="56">
        <v>8</v>
      </c>
      <c r="B27" s="58" t="s">
        <v>54</v>
      </c>
      <c r="C27" s="56" t="s">
        <v>20</v>
      </c>
      <c r="D27" s="19">
        <v>1</v>
      </c>
      <c r="E27" s="19">
        <v>203162</v>
      </c>
      <c r="F27" s="19">
        <f t="shared" si="1"/>
        <v>203162</v>
      </c>
      <c r="G27" s="19"/>
      <c r="H27" s="70">
        <f>F27+F28</f>
        <v>2525018.4</v>
      </c>
    </row>
    <row r="28" spans="1:8" ht="15.75" x14ac:dyDescent="0.25">
      <c r="A28" s="57"/>
      <c r="B28" s="59"/>
      <c r="C28" s="57"/>
      <c r="D28" s="19">
        <v>8</v>
      </c>
      <c r="E28" s="19">
        <v>290232</v>
      </c>
      <c r="F28" s="19">
        <f>D28*E28+0.4</f>
        <v>2321856.4</v>
      </c>
      <c r="G28" s="19"/>
      <c r="H28" s="71"/>
    </row>
    <row r="29" spans="1:8" ht="15.75" x14ac:dyDescent="0.25">
      <c r="A29" s="56">
        <v>9</v>
      </c>
      <c r="B29" s="58" t="s">
        <v>55</v>
      </c>
      <c r="C29" s="56" t="s">
        <v>20</v>
      </c>
      <c r="D29" s="19">
        <v>1</v>
      </c>
      <c r="E29" s="19">
        <v>203162</v>
      </c>
      <c r="F29" s="19">
        <f t="shared" si="1"/>
        <v>203162</v>
      </c>
      <c r="G29" s="19"/>
      <c r="H29" s="70">
        <f>F29+F30</f>
        <v>2525018.4</v>
      </c>
    </row>
    <row r="30" spans="1:8" ht="15.75" x14ac:dyDescent="0.25">
      <c r="A30" s="57"/>
      <c r="B30" s="59"/>
      <c r="C30" s="57"/>
      <c r="D30" s="19">
        <v>8</v>
      </c>
      <c r="E30" s="19">
        <v>290232</v>
      </c>
      <c r="F30" s="19">
        <f>D30*E30+0.4</f>
        <v>2321856.4</v>
      </c>
      <c r="G30" s="19"/>
      <c r="H30" s="71"/>
    </row>
    <row r="31" spans="1:8" ht="15.75" x14ac:dyDescent="0.25">
      <c r="A31" s="50"/>
      <c r="B31" s="52" t="s">
        <v>54</v>
      </c>
      <c r="C31" s="50" t="s">
        <v>69</v>
      </c>
      <c r="D31" s="19">
        <v>9</v>
      </c>
      <c r="E31" s="19">
        <v>290232</v>
      </c>
      <c r="F31" s="19">
        <f t="shared" ref="F31:F32" si="2">D31*E31</f>
        <v>2612088</v>
      </c>
      <c r="G31" s="19">
        <f>F31</f>
        <v>2612088</v>
      </c>
      <c r="H31" s="19"/>
    </row>
    <row r="32" spans="1:8" ht="15.75" x14ac:dyDescent="0.25">
      <c r="A32" s="56">
        <v>10</v>
      </c>
      <c r="B32" s="58" t="s">
        <v>56</v>
      </c>
      <c r="C32" s="56" t="s">
        <v>20</v>
      </c>
      <c r="D32" s="19">
        <v>1</v>
      </c>
      <c r="E32" s="19">
        <v>128307</v>
      </c>
      <c r="F32" s="19">
        <f t="shared" si="2"/>
        <v>128307</v>
      </c>
      <c r="G32" s="19"/>
      <c r="H32" s="70">
        <f>F32+F33</f>
        <v>1594675.2</v>
      </c>
    </row>
    <row r="33" spans="1:8" ht="15.75" x14ac:dyDescent="0.25">
      <c r="A33" s="57"/>
      <c r="B33" s="59"/>
      <c r="C33" s="57"/>
      <c r="D33" s="19">
        <v>8</v>
      </c>
      <c r="E33" s="19">
        <v>183296</v>
      </c>
      <c r="F33" s="19">
        <f>D33*E33+0.2</f>
        <v>1466368.2</v>
      </c>
      <c r="G33" s="19"/>
      <c r="H33" s="71"/>
    </row>
    <row r="34" spans="1:8" ht="31.5" customHeight="1" x14ac:dyDescent="0.25">
      <c r="A34" s="56"/>
      <c r="B34" s="99" t="s">
        <v>21</v>
      </c>
      <c r="C34" s="97" t="s">
        <v>20</v>
      </c>
      <c r="D34" s="19">
        <v>1</v>
      </c>
      <c r="E34" s="16">
        <v>181165</v>
      </c>
      <c r="F34" s="16">
        <f>D34*E34</f>
        <v>181165</v>
      </c>
      <c r="G34" s="70">
        <f>9*(62824+24263)</f>
        <v>783783</v>
      </c>
      <c r="H34" s="70">
        <f>F34+F35</f>
        <v>2159788</v>
      </c>
    </row>
    <row r="35" spans="1:8" ht="15.75" x14ac:dyDescent="0.25">
      <c r="A35" s="57"/>
      <c r="B35" s="100"/>
      <c r="C35" s="98"/>
      <c r="D35" s="19">
        <v>8</v>
      </c>
      <c r="E35" s="16">
        <v>247327.88</v>
      </c>
      <c r="F35" s="16">
        <f>D35*E35-0.04</f>
        <v>1978623</v>
      </c>
      <c r="G35" s="71"/>
      <c r="H35" s="71"/>
    </row>
    <row r="36" spans="1:8" ht="31.5" customHeight="1" x14ac:dyDescent="0.25">
      <c r="A36" s="56"/>
      <c r="B36" s="99" t="s">
        <v>22</v>
      </c>
      <c r="C36" s="97" t="s">
        <v>20</v>
      </c>
      <c r="D36" s="19">
        <v>1</v>
      </c>
      <c r="E36" s="16">
        <v>58779</v>
      </c>
      <c r="F36" s="16">
        <f t="shared" ref="F36" si="3">D36*E36</f>
        <v>58779</v>
      </c>
      <c r="G36" s="70">
        <f>9*(21000+8707)</f>
        <v>267363</v>
      </c>
      <c r="H36" s="70">
        <f>F36+F37</f>
        <v>707038</v>
      </c>
    </row>
    <row r="37" spans="1:8" ht="15.75" x14ac:dyDescent="0.25">
      <c r="A37" s="57"/>
      <c r="B37" s="100"/>
      <c r="C37" s="98"/>
      <c r="D37" s="19">
        <v>8</v>
      </c>
      <c r="E37" s="16">
        <v>81032.38</v>
      </c>
      <c r="F37" s="16">
        <f>D37*E37-0.04</f>
        <v>648259</v>
      </c>
      <c r="G37" s="71"/>
      <c r="H37" s="71"/>
    </row>
    <row r="38" spans="1:8" ht="15.75" x14ac:dyDescent="0.25">
      <c r="A38" s="14"/>
      <c r="B38" s="15" t="s">
        <v>23</v>
      </c>
      <c r="C38" s="20" t="s">
        <v>20</v>
      </c>
      <c r="D38" s="19">
        <v>9</v>
      </c>
      <c r="E38" s="16">
        <v>3439.67</v>
      </c>
      <c r="F38" s="49">
        <f>D38*E38-0.03</f>
        <v>30957</v>
      </c>
      <c r="G38" s="19"/>
      <c r="H38" s="49">
        <f>F38</f>
        <v>30957</v>
      </c>
    </row>
    <row r="39" spans="1:8" ht="29.25" customHeight="1" x14ac:dyDescent="0.25">
      <c r="A39" s="10">
        <v>2</v>
      </c>
      <c r="B39" s="11" t="s">
        <v>24</v>
      </c>
      <c r="C39" s="10"/>
      <c r="D39" s="13"/>
      <c r="E39" s="13"/>
      <c r="F39" s="13">
        <f>SUM(F40:F56)</f>
        <v>15146682.98</v>
      </c>
      <c r="G39" s="13">
        <f>SUM(G42:G56)</f>
        <v>0</v>
      </c>
      <c r="H39" s="13">
        <f>SUM(H40:H56)</f>
        <v>15146682.98</v>
      </c>
    </row>
    <row r="40" spans="1:8" ht="15.75" x14ac:dyDescent="0.25">
      <c r="A40" s="94"/>
      <c r="B40" s="88" t="s">
        <v>25</v>
      </c>
      <c r="C40" s="91" t="s">
        <v>20</v>
      </c>
      <c r="D40" s="51">
        <v>1</v>
      </c>
      <c r="E40" s="51">
        <v>84000</v>
      </c>
      <c r="F40" s="108">
        <f>(E40*D40)+(E41*D41)+E42</f>
        <v>399940</v>
      </c>
      <c r="G40" s="67"/>
      <c r="H40" s="64">
        <f>F40</f>
        <v>399940</v>
      </c>
    </row>
    <row r="41" spans="1:8" ht="15.75" x14ac:dyDescent="0.25">
      <c r="A41" s="95"/>
      <c r="B41" s="89"/>
      <c r="C41" s="92"/>
      <c r="D41" s="51">
        <v>1</v>
      </c>
      <c r="E41" s="51">
        <v>36670</v>
      </c>
      <c r="F41" s="108"/>
      <c r="G41" s="68"/>
      <c r="H41" s="65"/>
    </row>
    <row r="42" spans="1:8" ht="34.5" customHeight="1" x14ac:dyDescent="0.25">
      <c r="A42" s="96"/>
      <c r="B42" s="90"/>
      <c r="C42" s="93"/>
      <c r="D42" s="34">
        <v>2</v>
      </c>
      <c r="E42" s="34">
        <v>279270</v>
      </c>
      <c r="F42" s="109"/>
      <c r="G42" s="69"/>
      <c r="H42" s="66"/>
    </row>
    <row r="43" spans="1:8" ht="71.25" customHeight="1" x14ac:dyDescent="0.25">
      <c r="A43" s="14"/>
      <c r="B43" s="101" t="s">
        <v>26</v>
      </c>
      <c r="C43" s="102"/>
      <c r="D43" s="103"/>
      <c r="E43" s="36"/>
      <c r="F43" s="36"/>
      <c r="G43" s="36"/>
      <c r="H43" s="19"/>
    </row>
    <row r="44" spans="1:8" ht="47.25" x14ac:dyDescent="0.25">
      <c r="A44" s="42"/>
      <c r="B44" s="44" t="s">
        <v>58</v>
      </c>
      <c r="C44" s="45" t="s">
        <v>20</v>
      </c>
      <c r="D44" s="39">
        <v>9</v>
      </c>
      <c r="E44" s="39">
        <v>300000</v>
      </c>
      <c r="F44" s="39">
        <f t="shared" ref="F44:F46" si="4">D44*E44</f>
        <v>2700000</v>
      </c>
      <c r="G44" s="39"/>
      <c r="H44" s="41">
        <f>F44</f>
        <v>2700000</v>
      </c>
    </row>
    <row r="45" spans="1:8" ht="15.75" x14ac:dyDescent="0.25">
      <c r="A45" s="85"/>
      <c r="B45" s="107" t="s">
        <v>50</v>
      </c>
      <c r="C45" s="45" t="s">
        <v>20</v>
      </c>
      <c r="D45" s="39">
        <v>4</v>
      </c>
      <c r="E45" s="39">
        <v>39199.839999999997</v>
      </c>
      <c r="F45" s="39">
        <f t="shared" si="4"/>
        <v>156799.35999999999</v>
      </c>
      <c r="G45" s="39"/>
      <c r="H45" s="104">
        <f>F45+F46+F47</f>
        <v>274598.88</v>
      </c>
    </row>
    <row r="46" spans="1:8" ht="15.75" x14ac:dyDescent="0.25">
      <c r="A46" s="86"/>
      <c r="B46" s="107"/>
      <c r="C46" s="45" t="s">
        <v>20</v>
      </c>
      <c r="D46" s="39">
        <v>1</v>
      </c>
      <c r="E46" s="39">
        <v>39399.839999999997</v>
      </c>
      <c r="F46" s="39">
        <f t="shared" si="4"/>
        <v>39399.839999999997</v>
      </c>
      <c r="G46" s="39"/>
      <c r="H46" s="105"/>
    </row>
    <row r="47" spans="1:8" ht="15.75" x14ac:dyDescent="0.25">
      <c r="A47" s="87"/>
      <c r="B47" s="107"/>
      <c r="C47" s="45" t="s">
        <v>20</v>
      </c>
      <c r="D47" s="39">
        <v>2</v>
      </c>
      <c r="E47" s="39">
        <v>39199.839999999997</v>
      </c>
      <c r="F47" s="39">
        <f>D47*E47</f>
        <v>78399.679999999993</v>
      </c>
      <c r="G47" s="39"/>
      <c r="H47" s="106"/>
    </row>
    <row r="48" spans="1:8" ht="45" customHeight="1" x14ac:dyDescent="0.25">
      <c r="A48" s="14"/>
      <c r="B48" s="74" t="s">
        <v>28</v>
      </c>
      <c r="C48" s="75"/>
      <c r="D48" s="76"/>
      <c r="E48" s="43"/>
      <c r="F48" s="43"/>
      <c r="G48" s="43"/>
      <c r="H48" s="19"/>
    </row>
    <row r="49" spans="1:10" ht="31.5" x14ac:dyDescent="0.25">
      <c r="A49" s="14"/>
      <c r="B49" s="17" t="s">
        <v>29</v>
      </c>
      <c r="C49" s="18" t="s">
        <v>30</v>
      </c>
      <c r="D49" s="19">
        <v>1</v>
      </c>
      <c r="E49" s="19">
        <v>10148849.1</v>
      </c>
      <c r="F49" s="19">
        <f>D49*E49</f>
        <v>10148849.1</v>
      </c>
      <c r="G49" s="19"/>
      <c r="H49" s="19">
        <f>F49</f>
        <v>10148849.1</v>
      </c>
    </row>
    <row r="50" spans="1:10" s="28" customFormat="1" ht="31.5" x14ac:dyDescent="0.25">
      <c r="A50" s="14"/>
      <c r="B50" s="17" t="s">
        <v>31</v>
      </c>
      <c r="C50" s="18" t="s">
        <v>30</v>
      </c>
      <c r="D50" s="19">
        <v>1</v>
      </c>
      <c r="E50" s="19">
        <v>640134</v>
      </c>
      <c r="F50" s="19">
        <f>E50</f>
        <v>640134</v>
      </c>
      <c r="G50" s="19"/>
      <c r="H50" s="19">
        <f>F50</f>
        <v>640134</v>
      </c>
    </row>
    <row r="51" spans="1:10" ht="38.25" customHeight="1" x14ac:dyDescent="0.25">
      <c r="A51" s="14"/>
      <c r="B51" s="77" t="s">
        <v>32</v>
      </c>
      <c r="C51" s="78"/>
      <c r="D51" s="79"/>
      <c r="E51" s="19"/>
      <c r="F51" s="19"/>
      <c r="G51" s="19"/>
      <c r="H51" s="19"/>
    </row>
    <row r="52" spans="1:10" ht="31.5" x14ac:dyDescent="0.25">
      <c r="A52" s="14"/>
      <c r="B52" s="17" t="s">
        <v>33</v>
      </c>
      <c r="C52" s="18" t="s">
        <v>30</v>
      </c>
      <c r="D52" s="19">
        <v>1</v>
      </c>
      <c r="E52" s="19">
        <v>218500</v>
      </c>
      <c r="F52" s="34">
        <f>E52*D52</f>
        <v>218500</v>
      </c>
      <c r="G52" s="19"/>
      <c r="H52" s="19">
        <f>F52</f>
        <v>218500</v>
      </c>
    </row>
    <row r="53" spans="1:10" ht="45" customHeight="1" x14ac:dyDescent="0.25">
      <c r="A53" s="14"/>
      <c r="B53" s="77" t="s">
        <v>34</v>
      </c>
      <c r="C53" s="78"/>
      <c r="D53" s="79"/>
      <c r="E53" s="19"/>
      <c r="F53" s="19"/>
      <c r="G53" s="19"/>
      <c r="H53" s="19"/>
    </row>
    <row r="54" spans="1:10" ht="15.75" x14ac:dyDescent="0.25">
      <c r="A54" s="14"/>
      <c r="B54" s="22" t="s">
        <v>35</v>
      </c>
      <c r="C54" s="18" t="s">
        <v>30</v>
      </c>
      <c r="D54" s="19">
        <v>1</v>
      </c>
      <c r="E54" s="19">
        <v>300000</v>
      </c>
      <c r="F54" s="19">
        <f t="shared" ref="F54:F56" si="5">D54*E54</f>
        <v>300000</v>
      </c>
      <c r="G54" s="19"/>
      <c r="H54" s="19">
        <f>F54</f>
        <v>300000</v>
      </c>
    </row>
    <row r="55" spans="1:10" ht="31.5" x14ac:dyDescent="0.25">
      <c r="A55" s="14"/>
      <c r="B55" s="17" t="s">
        <v>36</v>
      </c>
      <c r="C55" s="18" t="s">
        <v>30</v>
      </c>
      <c r="D55" s="19">
        <v>1</v>
      </c>
      <c r="E55" s="19">
        <v>300000</v>
      </c>
      <c r="F55" s="19">
        <v>300000</v>
      </c>
      <c r="G55" s="19"/>
      <c r="H55" s="19">
        <f>E55</f>
        <v>300000</v>
      </c>
    </row>
    <row r="56" spans="1:10" ht="15.75" x14ac:dyDescent="0.25">
      <c r="A56" s="14"/>
      <c r="B56" s="17" t="s">
        <v>37</v>
      </c>
      <c r="C56" s="18" t="s">
        <v>30</v>
      </c>
      <c r="D56" s="19">
        <v>1</v>
      </c>
      <c r="E56" s="19">
        <v>164661</v>
      </c>
      <c r="F56" s="19">
        <f t="shared" si="5"/>
        <v>164661</v>
      </c>
      <c r="G56" s="19"/>
      <c r="H56" s="19">
        <f>F56</f>
        <v>164661</v>
      </c>
    </row>
    <row r="57" spans="1:10" ht="15.75" x14ac:dyDescent="0.25">
      <c r="A57" s="80" t="s">
        <v>38</v>
      </c>
      <c r="B57" s="79"/>
      <c r="C57" s="23"/>
      <c r="D57" s="24"/>
      <c r="E57" s="24"/>
      <c r="F57" s="25">
        <f>F10+F39</f>
        <v>55330141.179999992</v>
      </c>
      <c r="G57" s="25">
        <f>G10+G39</f>
        <v>10416231</v>
      </c>
      <c r="H57" s="25">
        <f>H10+H39</f>
        <v>44913910.179999992</v>
      </c>
      <c r="I57" s="54">
        <f>H57-44913910.18</f>
        <v>0</v>
      </c>
      <c r="J57" s="54"/>
    </row>
    <row r="58" spans="1:10" ht="15.75" x14ac:dyDescent="0.25">
      <c r="A58" s="82"/>
      <c r="B58" s="82"/>
      <c r="C58" s="82"/>
      <c r="D58" s="82"/>
      <c r="E58" s="82"/>
      <c r="F58" s="82"/>
      <c r="G58" s="82"/>
      <c r="H58" s="82"/>
    </row>
    <row r="59" spans="1:10" ht="15.75" x14ac:dyDescent="0.25">
      <c r="A59" s="83"/>
      <c r="B59" s="83"/>
      <c r="C59" s="83"/>
      <c r="D59" s="83"/>
      <c r="E59" s="83"/>
      <c r="F59" s="83"/>
      <c r="G59" s="83"/>
      <c r="H59" s="83"/>
      <c r="I59" s="53"/>
    </row>
    <row r="60" spans="1:10" ht="15.75" x14ac:dyDescent="0.25">
      <c r="A60" s="6"/>
      <c r="H60" s="29"/>
    </row>
    <row r="61" spans="1:10" ht="15.75" customHeight="1" x14ac:dyDescent="0.25">
      <c r="A61" s="84" t="s">
        <v>39</v>
      </c>
      <c r="B61" s="84"/>
      <c r="C61" s="84"/>
      <c r="D61" s="84"/>
      <c r="E61" s="84"/>
      <c r="F61" s="84"/>
      <c r="G61" s="84"/>
      <c r="H61" s="84"/>
    </row>
    <row r="62" spans="1:10" ht="15.75" x14ac:dyDescent="0.25">
      <c r="A62" s="9"/>
      <c r="B62" s="9" t="s">
        <v>14</v>
      </c>
      <c r="C62" s="9"/>
      <c r="D62" s="9"/>
      <c r="E62" s="9"/>
      <c r="F62" s="9"/>
      <c r="G62" s="9"/>
      <c r="H62" s="30"/>
    </row>
    <row r="63" spans="1:10" ht="21" customHeight="1" x14ac:dyDescent="0.25">
      <c r="A63" s="7" t="s">
        <v>10</v>
      </c>
    </row>
    <row r="64" spans="1:10" ht="15.75" x14ac:dyDescent="0.25">
      <c r="A64" s="81" t="s">
        <v>11</v>
      </c>
      <c r="B64" s="81"/>
      <c r="C64" s="81"/>
      <c r="D64" s="81"/>
      <c r="E64" s="81"/>
      <c r="F64" s="81"/>
      <c r="G64" s="81"/>
      <c r="H64" s="81"/>
    </row>
    <row r="65" spans="1:8" ht="15.75" x14ac:dyDescent="0.25">
      <c r="A65" s="6"/>
    </row>
    <row r="66" spans="1:8" ht="15.75" x14ac:dyDescent="0.25">
      <c r="A66" s="81" t="s">
        <v>12</v>
      </c>
      <c r="B66" s="81"/>
      <c r="C66" s="81"/>
      <c r="D66" s="81"/>
      <c r="E66" s="81"/>
      <c r="F66" s="81"/>
      <c r="G66" s="81"/>
      <c r="H66" s="81"/>
    </row>
    <row r="67" spans="1:8" ht="15.75" x14ac:dyDescent="0.25">
      <c r="A67" s="8"/>
      <c r="B67" s="8"/>
      <c r="C67" s="8"/>
      <c r="D67" s="8"/>
      <c r="E67" s="8"/>
      <c r="F67" s="8"/>
      <c r="G67" s="8"/>
      <c r="H67" s="8"/>
    </row>
    <row r="68" spans="1:8" ht="15.75" x14ac:dyDescent="0.25">
      <c r="A68" s="8" t="s">
        <v>70</v>
      </c>
      <c r="B68" s="8"/>
      <c r="C68" s="8"/>
      <c r="D68" s="8"/>
      <c r="E68" s="8"/>
      <c r="F68" s="8"/>
      <c r="G68" s="8"/>
      <c r="H68" s="8"/>
    </row>
    <row r="69" spans="1:8" ht="15.75" x14ac:dyDescent="0.25">
      <c r="A69" s="8"/>
      <c r="B69" s="8"/>
      <c r="C69" s="8"/>
      <c r="D69" s="8"/>
      <c r="E69" s="8"/>
      <c r="F69" s="8"/>
      <c r="G69" s="8"/>
      <c r="H69" s="8"/>
    </row>
    <row r="70" spans="1:8" ht="15.75" x14ac:dyDescent="0.25">
      <c r="A70" s="8" t="s">
        <v>71</v>
      </c>
      <c r="B70" s="8"/>
      <c r="C70" s="8"/>
      <c r="D70" s="8"/>
      <c r="E70" s="8"/>
      <c r="F70" s="8"/>
      <c r="G70" s="8"/>
      <c r="H70" s="8"/>
    </row>
    <row r="71" spans="1:8" ht="15.75" x14ac:dyDescent="0.25">
      <c r="A71" s="8"/>
      <c r="B71" s="8"/>
      <c r="C71" s="8"/>
      <c r="D71" s="8"/>
      <c r="E71" s="8"/>
      <c r="F71" s="8"/>
      <c r="G71" s="8"/>
      <c r="H71" s="8"/>
    </row>
    <row r="72" spans="1:8" ht="15.75" x14ac:dyDescent="0.25">
      <c r="A72" s="8"/>
      <c r="B72" s="8"/>
      <c r="C72" s="8"/>
      <c r="D72" s="8"/>
      <c r="E72" s="8"/>
      <c r="F72" s="8"/>
      <c r="G72" s="8"/>
      <c r="H72" s="8"/>
    </row>
    <row r="73" spans="1:8" ht="15.75" x14ac:dyDescent="0.25">
      <c r="A73" s="8" t="s">
        <v>16</v>
      </c>
      <c r="B73" s="8"/>
      <c r="C73" s="8"/>
      <c r="D73" s="8"/>
      <c r="E73" s="8"/>
      <c r="F73" s="8"/>
      <c r="G73" s="8"/>
      <c r="H73" s="8"/>
    </row>
    <row r="74" spans="1:8" ht="15.75" x14ac:dyDescent="0.25">
      <c r="A74" s="8"/>
      <c r="B74" s="8"/>
      <c r="C74" s="8"/>
      <c r="D74" s="8"/>
      <c r="E74" s="8"/>
      <c r="F74" s="8"/>
      <c r="G74" s="8"/>
      <c r="H74" s="8"/>
    </row>
    <row r="75" spans="1:8" ht="15.75" x14ac:dyDescent="0.25">
      <c r="A75" s="8" t="s">
        <v>72</v>
      </c>
      <c r="B75" s="8"/>
      <c r="C75" s="8"/>
      <c r="D75" s="8"/>
      <c r="E75" s="8"/>
      <c r="F75" s="8"/>
      <c r="G75" s="8"/>
      <c r="H75" s="8"/>
    </row>
    <row r="76" spans="1:8" ht="15.75" x14ac:dyDescent="0.25">
      <c r="A76" s="8"/>
      <c r="B76" s="8" t="s">
        <v>14</v>
      </c>
      <c r="C76" s="8"/>
      <c r="D76" s="8"/>
      <c r="E76" s="8"/>
      <c r="F76" s="8"/>
      <c r="G76" s="8"/>
      <c r="H76" s="8"/>
    </row>
    <row r="77" spans="1:8" ht="15.75" x14ac:dyDescent="0.25">
      <c r="A77" s="8"/>
      <c r="B77" s="8"/>
      <c r="C77" s="8"/>
      <c r="D77" s="8"/>
      <c r="E77" s="8"/>
      <c r="F77" s="8"/>
      <c r="G77" s="8"/>
      <c r="H77" s="8"/>
    </row>
    <row r="78" spans="1:8" ht="15.75" x14ac:dyDescent="0.25">
      <c r="A78" s="8" t="s">
        <v>15</v>
      </c>
      <c r="B78" s="8"/>
      <c r="C78" s="8"/>
      <c r="D78" s="8"/>
      <c r="E78" s="8"/>
      <c r="F78" s="8"/>
      <c r="G78" s="8"/>
      <c r="H78" s="8"/>
    </row>
    <row r="79" spans="1:8" ht="36.75" customHeight="1" x14ac:dyDescent="0.25">
      <c r="A79" s="8" t="s">
        <v>65</v>
      </c>
      <c r="B79" s="8"/>
      <c r="C79" s="8"/>
      <c r="D79" s="8"/>
      <c r="E79" s="8"/>
      <c r="F79" s="8"/>
      <c r="G79" s="8"/>
      <c r="H79" s="8"/>
    </row>
    <row r="80" spans="1:8" ht="15.75" x14ac:dyDescent="0.25">
      <c r="A80" s="5"/>
    </row>
    <row r="81" spans="1:2" ht="15.75" hidden="1" x14ac:dyDescent="0.25">
      <c r="A81" s="5"/>
    </row>
    <row r="82" spans="1:2" ht="15.75" hidden="1" x14ac:dyDescent="0.25">
      <c r="A82" s="5"/>
    </row>
    <row r="83" spans="1:2" ht="15.75" hidden="1" x14ac:dyDescent="0.25">
      <c r="A83" s="5"/>
    </row>
    <row r="84" spans="1:2" ht="15.75" x14ac:dyDescent="0.25">
      <c r="A84" s="4"/>
    </row>
    <row r="85" spans="1:2" ht="15.75" x14ac:dyDescent="0.25">
      <c r="A85" s="5" t="s">
        <v>45</v>
      </c>
    </row>
    <row r="86" spans="1:2" ht="15.75" x14ac:dyDescent="0.25">
      <c r="A86" s="5"/>
    </row>
    <row r="87" spans="1:2" ht="15.75" x14ac:dyDescent="0.25">
      <c r="A87" s="72" t="s">
        <v>66</v>
      </c>
      <c r="B87" s="73"/>
    </row>
    <row r="88" spans="1:2" x14ac:dyDescent="0.25">
      <c r="A88" s="3"/>
    </row>
    <row r="89" spans="1:2" ht="15.75" x14ac:dyDescent="0.25">
      <c r="A89" s="5" t="s">
        <v>45</v>
      </c>
    </row>
    <row r="90" spans="1:2" ht="15.75" x14ac:dyDescent="0.25">
      <c r="A90" s="5"/>
    </row>
    <row r="91" spans="1:2" ht="15.75" x14ac:dyDescent="0.25">
      <c r="A91" s="72" t="s">
        <v>67</v>
      </c>
      <c r="B91" s="73"/>
    </row>
  </sheetData>
  <mergeCells count="83">
    <mergeCell ref="A23:A24"/>
    <mergeCell ref="A21:A22"/>
    <mergeCell ref="H34:H35"/>
    <mergeCell ref="H36:H37"/>
    <mergeCell ref="C23:C24"/>
    <mergeCell ref="C21:C22"/>
    <mergeCell ref="B23:B24"/>
    <mergeCell ref="B21:B22"/>
    <mergeCell ref="A27:A28"/>
    <mergeCell ref="A25:A26"/>
    <mergeCell ref="C27:C28"/>
    <mergeCell ref="C25:C26"/>
    <mergeCell ref="B29:B30"/>
    <mergeCell ref="B27:B28"/>
    <mergeCell ref="B25:B26"/>
    <mergeCell ref="H45:H47"/>
    <mergeCell ref="B45:B47"/>
    <mergeCell ref="F40:F42"/>
    <mergeCell ref="H29:H30"/>
    <mergeCell ref="H32:H33"/>
    <mergeCell ref="A45:A47"/>
    <mergeCell ref="C29:C30"/>
    <mergeCell ref="B40:B42"/>
    <mergeCell ref="C40:C42"/>
    <mergeCell ref="A40:A42"/>
    <mergeCell ref="A32:A33"/>
    <mergeCell ref="A29:A30"/>
    <mergeCell ref="A34:A35"/>
    <mergeCell ref="A36:A37"/>
    <mergeCell ref="C36:C37"/>
    <mergeCell ref="B36:B37"/>
    <mergeCell ref="B43:D43"/>
    <mergeCell ref="C34:C35"/>
    <mergeCell ref="B34:B35"/>
    <mergeCell ref="C32:C33"/>
    <mergeCell ref="B32:B33"/>
    <mergeCell ref="A91:B91"/>
    <mergeCell ref="B48:D48"/>
    <mergeCell ref="B51:D51"/>
    <mergeCell ref="B53:D53"/>
    <mergeCell ref="A57:B57"/>
    <mergeCell ref="A87:B87"/>
    <mergeCell ref="A66:H66"/>
    <mergeCell ref="A58:H58"/>
    <mergeCell ref="A59:H59"/>
    <mergeCell ref="A61:H61"/>
    <mergeCell ref="A64:H64"/>
    <mergeCell ref="D8:D9"/>
    <mergeCell ref="E8:E9"/>
    <mergeCell ref="F8:F9"/>
    <mergeCell ref="G8:H8"/>
    <mergeCell ref="H40:H42"/>
    <mergeCell ref="G40:G42"/>
    <mergeCell ref="G36:G37"/>
    <mergeCell ref="G34:G35"/>
    <mergeCell ref="H13:H14"/>
    <mergeCell ref="H15:H16"/>
    <mergeCell ref="H17:H18"/>
    <mergeCell ref="H19:H20"/>
    <mergeCell ref="H21:H22"/>
    <mergeCell ref="H23:H24"/>
    <mergeCell ref="H25:H26"/>
    <mergeCell ref="H27:H28"/>
    <mergeCell ref="A1:H1"/>
    <mergeCell ref="A3:H3"/>
    <mergeCell ref="A5:H5"/>
    <mergeCell ref="A6:H6"/>
    <mergeCell ref="A7:H7"/>
    <mergeCell ref="C8:C9"/>
    <mergeCell ref="C19:C20"/>
    <mergeCell ref="A13:A14"/>
    <mergeCell ref="C13:C14"/>
    <mergeCell ref="B13:B14"/>
    <mergeCell ref="A19:A20"/>
    <mergeCell ref="A8:A9"/>
    <mergeCell ref="B8:B9"/>
    <mergeCell ref="A15:A16"/>
    <mergeCell ref="C17:C18"/>
    <mergeCell ref="C15:C16"/>
    <mergeCell ref="A17:A18"/>
    <mergeCell ref="B19:B20"/>
    <mergeCell ref="B17:B18"/>
    <mergeCell ref="B15:B16"/>
  </mergeCells>
  <hyperlinks>
    <hyperlink ref="B44" r:id="rId1" xr:uid="{00000000-0004-0000-0000-000000000000}"/>
  </hyperlinks>
  <pageMargins left="0" right="0" top="0" bottom="0" header="0.31496062992125984" footer="0.31496062992125984"/>
  <pageSetup paperSize="9" scale="43" fitToWidth="0" orientation="portrait" horizontalDpi="300" verticalDpi="300" r:id="rId2"/>
  <rowBreaks count="1" manualBreakCount="1">
    <brk id="61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view="pageBreakPreview" topLeftCell="A13" zoomScale="71" zoomScaleNormal="50" zoomScaleSheetLayoutView="71" workbookViewId="0">
      <selection activeCell="H76" sqref="A1:H76"/>
    </sheetView>
  </sheetViews>
  <sheetFormatPr defaultRowHeight="15" x14ac:dyDescent="0.25"/>
  <cols>
    <col min="1" max="1" width="5.85546875" customWidth="1"/>
    <col min="2" max="2" width="40.5703125" customWidth="1"/>
    <col min="3" max="3" width="15" customWidth="1"/>
    <col min="4" max="4" width="16.140625" customWidth="1"/>
    <col min="5" max="5" width="22.42578125" customWidth="1"/>
    <col min="6" max="6" width="22.85546875" customWidth="1"/>
    <col min="7" max="7" width="20.28515625" customWidth="1"/>
    <col min="8" max="8" width="25.28515625" customWidth="1"/>
  </cols>
  <sheetData>
    <row r="1" spans="1:8" ht="116.25" customHeight="1" x14ac:dyDescent="0.25">
      <c r="A1" s="60" t="s">
        <v>73</v>
      </c>
      <c r="B1" s="60"/>
      <c r="C1" s="60"/>
      <c r="D1" s="60"/>
      <c r="E1" s="60"/>
      <c r="F1" s="60"/>
      <c r="G1" s="60"/>
      <c r="H1" s="60"/>
    </row>
    <row r="2" spans="1:8" ht="15.75" x14ac:dyDescent="0.25">
      <c r="A2" s="1"/>
    </row>
    <row r="3" spans="1:8" ht="18.75" x14ac:dyDescent="0.25">
      <c r="A3" s="110" t="s">
        <v>44</v>
      </c>
      <c r="B3" s="110"/>
      <c r="C3" s="110"/>
      <c r="D3" s="110"/>
      <c r="E3" s="110"/>
      <c r="F3" s="110"/>
      <c r="G3" s="110"/>
      <c r="H3" s="110"/>
    </row>
    <row r="4" spans="1:8" ht="18.75" x14ac:dyDescent="0.3">
      <c r="A4" s="2"/>
      <c r="B4" s="26" t="s">
        <v>41</v>
      </c>
    </row>
    <row r="5" spans="1:8" ht="18.75" x14ac:dyDescent="0.25">
      <c r="A5" s="111" t="s">
        <v>40</v>
      </c>
      <c r="B5" s="111"/>
      <c r="C5" s="111"/>
      <c r="D5" s="111"/>
      <c r="E5" s="111"/>
      <c r="F5" s="111"/>
      <c r="G5" s="111"/>
      <c r="H5" s="111"/>
    </row>
    <row r="6" spans="1:8" ht="40.5" customHeight="1" x14ac:dyDescent="0.25">
      <c r="A6" s="112" t="s">
        <v>48</v>
      </c>
      <c r="B6" s="112"/>
      <c r="C6" s="112"/>
      <c r="D6" s="112"/>
      <c r="E6" s="112"/>
      <c r="F6" s="112"/>
      <c r="G6" s="112"/>
      <c r="H6" s="112"/>
    </row>
    <row r="7" spans="1:8" ht="18.75" x14ac:dyDescent="0.25">
      <c r="A7" s="111" t="s">
        <v>47</v>
      </c>
      <c r="B7" s="111"/>
      <c r="C7" s="111"/>
      <c r="D7" s="111"/>
      <c r="E7" s="111"/>
      <c r="F7" s="111"/>
      <c r="G7" s="111"/>
      <c r="H7" s="111"/>
    </row>
    <row r="8" spans="1:8" ht="31.5" customHeight="1" x14ac:dyDescent="0.25">
      <c r="A8" s="55" t="s">
        <v>0</v>
      </c>
      <c r="B8" s="55" t="s">
        <v>1</v>
      </c>
      <c r="C8" s="55" t="s">
        <v>2</v>
      </c>
      <c r="D8" s="55" t="s">
        <v>3</v>
      </c>
      <c r="E8" s="55" t="s">
        <v>4</v>
      </c>
      <c r="F8" s="55" t="s">
        <v>5</v>
      </c>
      <c r="G8" s="55" t="s">
        <v>6</v>
      </c>
      <c r="H8" s="55"/>
    </row>
    <row r="9" spans="1:8" ht="47.25" x14ac:dyDescent="0.25">
      <c r="A9" s="55"/>
      <c r="B9" s="55"/>
      <c r="C9" s="55"/>
      <c r="D9" s="55"/>
      <c r="E9" s="55"/>
      <c r="F9" s="55"/>
      <c r="G9" s="27" t="s">
        <v>13</v>
      </c>
      <c r="H9" s="27" t="s">
        <v>7</v>
      </c>
    </row>
    <row r="10" spans="1:8" ht="15.75" x14ac:dyDescent="0.25">
      <c r="A10" s="10">
        <v>1</v>
      </c>
      <c r="B10" s="11" t="s">
        <v>17</v>
      </c>
      <c r="C10" s="12"/>
      <c r="D10" s="13" t="s">
        <v>18</v>
      </c>
      <c r="E10" s="13" t="s">
        <v>18</v>
      </c>
      <c r="F10" s="13">
        <f>F11+F17+F18+F19</f>
        <v>28985646</v>
      </c>
      <c r="G10" s="13">
        <f>G11+G17+G18</f>
        <v>28908468</v>
      </c>
      <c r="H10" s="13">
        <f>H11+H17+H18+H19</f>
        <v>120000</v>
      </c>
    </row>
    <row r="11" spans="1:8" ht="31.5" x14ac:dyDescent="0.25">
      <c r="A11" s="14"/>
      <c r="B11" s="15" t="s">
        <v>19</v>
      </c>
      <c r="C11" s="14"/>
      <c r="D11" s="16" t="s">
        <v>18</v>
      </c>
      <c r="E11" s="16" t="s">
        <v>18</v>
      </c>
      <c r="F11" s="16">
        <f>SUM(F12:F16)</f>
        <v>25974708</v>
      </c>
      <c r="G11" s="16">
        <f>SUM(G12:G16)</f>
        <v>25974708</v>
      </c>
      <c r="H11" s="16">
        <f>SUM(H12:H16)</f>
        <v>0</v>
      </c>
    </row>
    <row r="12" spans="1:8" ht="15.75" x14ac:dyDescent="0.25">
      <c r="A12" s="14"/>
      <c r="B12" s="17" t="s">
        <v>57</v>
      </c>
      <c r="C12" s="18" t="s">
        <v>20</v>
      </c>
      <c r="D12" s="19">
        <v>12</v>
      </c>
      <c r="E12" s="19">
        <v>750333</v>
      </c>
      <c r="F12" s="19">
        <f t="shared" ref="F12:F16" si="0">D12*E12</f>
        <v>9003996</v>
      </c>
      <c r="G12" s="19">
        <f t="shared" ref="G12" si="1">F12</f>
        <v>9003996</v>
      </c>
      <c r="H12" s="19"/>
    </row>
    <row r="13" spans="1:8" ht="15.75" x14ac:dyDescent="0.25">
      <c r="A13" s="14"/>
      <c r="B13" s="17" t="s">
        <v>51</v>
      </c>
      <c r="C13" s="18" t="s">
        <v>20</v>
      </c>
      <c r="D13" s="19">
        <v>12</v>
      </c>
      <c r="E13" s="19">
        <v>397942</v>
      </c>
      <c r="F13" s="19">
        <f t="shared" si="0"/>
        <v>4775304</v>
      </c>
      <c r="G13" s="19">
        <f>F13</f>
        <v>4775304</v>
      </c>
      <c r="H13" s="19"/>
    </row>
    <row r="14" spans="1:8" ht="15.75" x14ac:dyDescent="0.25">
      <c r="A14" s="14"/>
      <c r="B14" s="17" t="s">
        <v>52</v>
      </c>
      <c r="C14" s="18" t="s">
        <v>20</v>
      </c>
      <c r="D14" s="19">
        <v>12</v>
      </c>
      <c r="E14" s="19">
        <v>435820</v>
      </c>
      <c r="F14" s="19">
        <f t="shared" si="0"/>
        <v>5229840</v>
      </c>
      <c r="G14" s="19">
        <f>F14</f>
        <v>5229840</v>
      </c>
      <c r="H14" s="19"/>
    </row>
    <row r="15" spans="1:8" ht="15.75" x14ac:dyDescent="0.25">
      <c r="A15" s="18"/>
      <c r="B15" s="17" t="s">
        <v>55</v>
      </c>
      <c r="C15" s="18" t="s">
        <v>20</v>
      </c>
      <c r="D15" s="19">
        <v>12</v>
      </c>
      <c r="E15" s="32">
        <v>290232</v>
      </c>
      <c r="F15" s="19">
        <f t="shared" si="0"/>
        <v>3482784</v>
      </c>
      <c r="G15" s="19">
        <f>F15</f>
        <v>3482784</v>
      </c>
      <c r="H15" s="19"/>
    </row>
    <row r="16" spans="1:8" ht="15.75" x14ac:dyDescent="0.25">
      <c r="A16" s="18"/>
      <c r="B16" s="17" t="s">
        <v>55</v>
      </c>
      <c r="C16" s="18" t="s">
        <v>20</v>
      </c>
      <c r="D16" s="19">
        <v>12</v>
      </c>
      <c r="E16" s="32">
        <v>290232</v>
      </c>
      <c r="F16" s="19">
        <f t="shared" si="0"/>
        <v>3482784</v>
      </c>
      <c r="G16" s="19">
        <f>F16</f>
        <v>3482784</v>
      </c>
      <c r="H16" s="19"/>
    </row>
    <row r="17" spans="1:8" ht="31.5" x14ac:dyDescent="0.25">
      <c r="A17" s="14"/>
      <c r="B17" s="15" t="s">
        <v>21</v>
      </c>
      <c r="C17" s="20" t="s">
        <v>20</v>
      </c>
      <c r="D17" s="19">
        <v>12</v>
      </c>
      <c r="E17" s="16">
        <v>177291.5</v>
      </c>
      <c r="F17" s="16">
        <f>D17*E17</f>
        <v>2127498</v>
      </c>
      <c r="G17" s="16">
        <f>D17*(62824+33268+36435+24263+24263)</f>
        <v>2172636</v>
      </c>
      <c r="H17" s="16"/>
    </row>
    <row r="18" spans="1:8" ht="31.5" x14ac:dyDescent="0.25">
      <c r="A18" s="14"/>
      <c r="B18" s="15" t="s">
        <v>22</v>
      </c>
      <c r="C18" s="20" t="s">
        <v>20</v>
      </c>
      <c r="D18" s="19">
        <v>12</v>
      </c>
      <c r="E18" s="16">
        <v>63620</v>
      </c>
      <c r="F18" s="16">
        <f>D18*E18</f>
        <v>763440</v>
      </c>
      <c r="G18" s="16">
        <f>D18*(21000+11938+13075+8707+8707)</f>
        <v>761124</v>
      </c>
      <c r="H18" s="16"/>
    </row>
    <row r="19" spans="1:8" ht="15.75" x14ac:dyDescent="0.25">
      <c r="A19" s="14"/>
      <c r="B19" s="15" t="s">
        <v>23</v>
      </c>
      <c r="C19" s="20" t="s">
        <v>20</v>
      </c>
      <c r="D19" s="19">
        <v>12</v>
      </c>
      <c r="E19" s="16">
        <v>10000</v>
      </c>
      <c r="F19" s="16">
        <f>D19*E19</f>
        <v>120000</v>
      </c>
      <c r="G19" s="19"/>
      <c r="H19" s="16">
        <f>F19</f>
        <v>120000</v>
      </c>
    </row>
    <row r="20" spans="1:8" ht="15.75" x14ac:dyDescent="0.25">
      <c r="A20" s="10">
        <v>2</v>
      </c>
      <c r="B20" s="11" t="s">
        <v>24</v>
      </c>
      <c r="C20" s="10"/>
      <c r="D20" s="13"/>
      <c r="E20" s="13"/>
      <c r="F20" s="13">
        <f>SUM(F21:F41)</f>
        <v>44880000</v>
      </c>
      <c r="G20" s="13">
        <f>SUM(G21:G41)</f>
        <v>0</v>
      </c>
      <c r="H20" s="13">
        <f>SUM(H21:H41)</f>
        <v>44880000</v>
      </c>
    </row>
    <row r="21" spans="1:8" ht="31.5" x14ac:dyDescent="0.25">
      <c r="A21" s="14"/>
      <c r="B21" s="17" t="s">
        <v>25</v>
      </c>
      <c r="C21" s="18" t="s">
        <v>20</v>
      </c>
      <c r="D21" s="19">
        <v>6</v>
      </c>
      <c r="E21" s="19">
        <v>97856</v>
      </c>
      <c r="F21" s="19">
        <f>D21*E21</f>
        <v>587136</v>
      </c>
      <c r="G21" s="19"/>
      <c r="H21" s="19">
        <f>F21</f>
        <v>587136</v>
      </c>
    </row>
    <row r="22" spans="1:8" ht="70.5" customHeight="1" x14ac:dyDescent="0.25">
      <c r="A22" s="14"/>
      <c r="B22" s="77" t="s">
        <v>26</v>
      </c>
      <c r="C22" s="113"/>
      <c r="D22" s="114"/>
      <c r="E22" s="19"/>
      <c r="F22" s="19"/>
      <c r="G22" s="19"/>
      <c r="H22" s="19"/>
    </row>
    <row r="23" spans="1:8" ht="47.25" x14ac:dyDescent="0.25">
      <c r="A23" s="14"/>
      <c r="B23" s="21" t="s">
        <v>27</v>
      </c>
      <c r="C23" s="18" t="s">
        <v>20</v>
      </c>
      <c r="D23" s="19">
        <v>12</v>
      </c>
      <c r="E23" s="19">
        <v>225000</v>
      </c>
      <c r="F23" s="19">
        <f t="shared" ref="F23:F24" si="2">D23*E23</f>
        <v>2700000</v>
      </c>
      <c r="G23" s="19"/>
      <c r="H23" s="19">
        <f t="shared" ref="H23:H24" si="3">F23</f>
        <v>2700000</v>
      </c>
    </row>
    <row r="24" spans="1:8" ht="15.75" x14ac:dyDescent="0.25">
      <c r="A24" s="14"/>
      <c r="B24" s="17" t="s">
        <v>49</v>
      </c>
      <c r="C24" s="18" t="s">
        <v>20</v>
      </c>
      <c r="D24" s="19">
        <v>12</v>
      </c>
      <c r="E24" s="19">
        <v>40000</v>
      </c>
      <c r="F24" s="19">
        <f t="shared" si="2"/>
        <v>480000</v>
      </c>
      <c r="G24" s="19"/>
      <c r="H24" s="19">
        <f t="shared" si="3"/>
        <v>480000</v>
      </c>
    </row>
    <row r="25" spans="1:8" ht="37.5" customHeight="1" x14ac:dyDescent="0.25">
      <c r="A25" s="14"/>
      <c r="B25" s="77" t="s">
        <v>28</v>
      </c>
      <c r="C25" s="113"/>
      <c r="D25" s="114"/>
      <c r="E25" s="19"/>
      <c r="F25" s="19"/>
      <c r="G25" s="19"/>
      <c r="H25" s="19"/>
    </row>
    <row r="26" spans="1:8" ht="31.5" x14ac:dyDescent="0.25">
      <c r="A26" s="14"/>
      <c r="B26" s="17" t="s">
        <v>29</v>
      </c>
      <c r="C26" s="18" t="s">
        <v>30</v>
      </c>
      <c r="D26" s="19">
        <v>12</v>
      </c>
      <c r="E26" s="19">
        <v>1000000</v>
      </c>
      <c r="F26" s="19">
        <f>D26*E26</f>
        <v>12000000</v>
      </c>
      <c r="G26" s="19"/>
      <c r="H26" s="19">
        <f>F26</f>
        <v>12000000</v>
      </c>
    </row>
    <row r="27" spans="1:8" ht="47.25" customHeight="1" x14ac:dyDescent="0.25">
      <c r="A27" s="35"/>
      <c r="B27" s="101" t="s">
        <v>59</v>
      </c>
      <c r="C27" s="115"/>
      <c r="D27" s="116"/>
      <c r="E27" s="36"/>
      <c r="F27" s="36"/>
      <c r="G27" s="36"/>
      <c r="H27" s="36"/>
    </row>
    <row r="28" spans="1:8" s="3" customFormat="1" ht="28.5" customHeight="1" x14ac:dyDescent="0.25">
      <c r="A28" s="37"/>
      <c r="B28" s="38" t="s">
        <v>60</v>
      </c>
      <c r="C28" s="40" t="s">
        <v>20</v>
      </c>
      <c r="D28" s="19">
        <v>12</v>
      </c>
      <c r="E28" s="39">
        <v>336116</v>
      </c>
      <c r="F28" s="39">
        <f>D28*E28</f>
        <v>4033392</v>
      </c>
      <c r="G28" s="39"/>
      <c r="H28" s="39">
        <f>D28*E28</f>
        <v>4033392</v>
      </c>
    </row>
    <row r="29" spans="1:8" s="3" customFormat="1" ht="28.5" customHeight="1" x14ac:dyDescent="0.25">
      <c r="A29" s="37"/>
      <c r="B29" s="38" t="s">
        <v>61</v>
      </c>
      <c r="C29" s="40" t="s">
        <v>20</v>
      </c>
      <c r="D29" s="19">
        <v>12</v>
      </c>
      <c r="E29" s="39">
        <v>331243</v>
      </c>
      <c r="F29" s="39">
        <f t="shared" ref="F29:F35" si="4">D29*E29</f>
        <v>3974916</v>
      </c>
      <c r="G29" s="39"/>
      <c r="H29" s="39">
        <f t="shared" ref="H29:H35" si="5">D29*E29</f>
        <v>3974916</v>
      </c>
    </row>
    <row r="30" spans="1:8" s="3" customFormat="1" ht="28.5" customHeight="1" x14ac:dyDescent="0.25">
      <c r="A30" s="37"/>
      <c r="B30" s="38" t="s">
        <v>61</v>
      </c>
      <c r="C30" s="40" t="s">
        <v>20</v>
      </c>
      <c r="D30" s="19">
        <v>12</v>
      </c>
      <c r="E30" s="39">
        <v>308332</v>
      </c>
      <c r="F30" s="39">
        <f t="shared" si="4"/>
        <v>3699984</v>
      </c>
      <c r="G30" s="39"/>
      <c r="H30" s="39">
        <f t="shared" si="5"/>
        <v>3699984</v>
      </c>
    </row>
    <row r="31" spans="1:8" s="3" customFormat="1" ht="28.5" customHeight="1" x14ac:dyDescent="0.25">
      <c r="A31" s="37"/>
      <c r="B31" s="38" t="s">
        <v>61</v>
      </c>
      <c r="C31" s="40" t="s">
        <v>20</v>
      </c>
      <c r="D31" s="19">
        <v>12</v>
      </c>
      <c r="E31" s="39">
        <v>308332</v>
      </c>
      <c r="F31" s="39">
        <f t="shared" si="4"/>
        <v>3699984</v>
      </c>
      <c r="G31" s="39"/>
      <c r="H31" s="39">
        <f t="shared" si="5"/>
        <v>3699984</v>
      </c>
    </row>
    <row r="32" spans="1:8" s="3" customFormat="1" ht="28.5" customHeight="1" x14ac:dyDescent="0.25">
      <c r="A32" s="37"/>
      <c r="B32" s="38" t="s">
        <v>61</v>
      </c>
      <c r="C32" s="40" t="s">
        <v>20</v>
      </c>
      <c r="D32" s="19">
        <v>12</v>
      </c>
      <c r="E32" s="39">
        <v>308332</v>
      </c>
      <c r="F32" s="39">
        <f t="shared" si="4"/>
        <v>3699984</v>
      </c>
      <c r="G32" s="39"/>
      <c r="H32" s="39">
        <f t="shared" si="5"/>
        <v>3699984</v>
      </c>
    </row>
    <row r="33" spans="1:8" s="3" customFormat="1" ht="28.5" customHeight="1" x14ac:dyDescent="0.25">
      <c r="A33" s="37"/>
      <c r="B33" s="38" t="s">
        <v>61</v>
      </c>
      <c r="C33" s="40" t="s">
        <v>20</v>
      </c>
      <c r="D33" s="19">
        <v>12</v>
      </c>
      <c r="E33" s="39">
        <v>308332</v>
      </c>
      <c r="F33" s="39">
        <f t="shared" si="4"/>
        <v>3699984</v>
      </c>
      <c r="G33" s="39"/>
      <c r="H33" s="39">
        <f t="shared" si="5"/>
        <v>3699984</v>
      </c>
    </row>
    <row r="34" spans="1:8" s="3" customFormat="1" ht="28.5" customHeight="1" x14ac:dyDescent="0.25">
      <c r="A34" s="37"/>
      <c r="B34" s="38" t="s">
        <v>62</v>
      </c>
      <c r="C34" s="40" t="s">
        <v>20</v>
      </c>
      <c r="D34" s="19">
        <v>12</v>
      </c>
      <c r="E34" s="39">
        <v>240911</v>
      </c>
      <c r="F34" s="39">
        <f t="shared" si="4"/>
        <v>2890932</v>
      </c>
      <c r="G34" s="39"/>
      <c r="H34" s="39">
        <f t="shared" si="5"/>
        <v>2890932</v>
      </c>
    </row>
    <row r="35" spans="1:8" s="3" customFormat="1" ht="28.5" customHeight="1" x14ac:dyDescent="0.25">
      <c r="A35" s="37"/>
      <c r="B35" s="38" t="s">
        <v>61</v>
      </c>
      <c r="C35" s="40" t="s">
        <v>20</v>
      </c>
      <c r="D35" s="19">
        <v>12</v>
      </c>
      <c r="E35" s="39">
        <v>220000.5</v>
      </c>
      <c r="F35" s="39">
        <f t="shared" si="4"/>
        <v>2640006</v>
      </c>
      <c r="G35" s="39"/>
      <c r="H35" s="39">
        <f t="shared" si="5"/>
        <v>2640006</v>
      </c>
    </row>
    <row r="36" spans="1:8" ht="36" customHeight="1" x14ac:dyDescent="0.25">
      <c r="A36" s="14"/>
      <c r="B36" s="77" t="s">
        <v>32</v>
      </c>
      <c r="C36" s="113"/>
      <c r="D36" s="114"/>
      <c r="E36" s="19"/>
      <c r="F36" s="19"/>
      <c r="G36" s="19"/>
      <c r="H36" s="19"/>
    </row>
    <row r="37" spans="1:8" ht="31.5" x14ac:dyDescent="0.25">
      <c r="A37" s="14"/>
      <c r="B37" s="17" t="s">
        <v>42</v>
      </c>
      <c r="C37" s="18" t="s">
        <v>30</v>
      </c>
      <c r="D37" s="19">
        <v>1</v>
      </c>
      <c r="E37" s="19">
        <v>210000</v>
      </c>
      <c r="F37" s="19">
        <f>D37*E37</f>
        <v>210000</v>
      </c>
      <c r="G37" s="19"/>
      <c r="H37" s="19">
        <f>F37</f>
        <v>210000</v>
      </c>
    </row>
    <row r="38" spans="1:8" ht="40.5" customHeight="1" x14ac:dyDescent="0.25">
      <c r="A38" s="14"/>
      <c r="B38" s="77" t="s">
        <v>43</v>
      </c>
      <c r="C38" s="113"/>
      <c r="D38" s="114"/>
      <c r="E38" s="19"/>
      <c r="F38" s="19"/>
      <c r="G38" s="19"/>
      <c r="H38" s="19"/>
    </row>
    <row r="39" spans="1:8" ht="15.75" x14ac:dyDescent="0.25">
      <c r="A39" s="14"/>
      <c r="B39" s="22" t="s">
        <v>35</v>
      </c>
      <c r="C39" s="18" t="s">
        <v>30</v>
      </c>
      <c r="D39" s="19">
        <v>1</v>
      </c>
      <c r="E39" s="19">
        <v>300000</v>
      </c>
      <c r="F39" s="19">
        <f t="shared" ref="F39:F41" si="6">D39*E39</f>
        <v>300000</v>
      </c>
      <c r="G39" s="19"/>
      <c r="H39" s="19">
        <f>F39</f>
        <v>300000</v>
      </c>
    </row>
    <row r="40" spans="1:8" ht="31.5" x14ac:dyDescent="0.25">
      <c r="A40" s="14"/>
      <c r="B40" s="17" t="s">
        <v>36</v>
      </c>
      <c r="C40" s="18" t="s">
        <v>30</v>
      </c>
      <c r="D40" s="19">
        <v>1</v>
      </c>
      <c r="E40" s="19">
        <v>200000</v>
      </c>
      <c r="F40" s="19">
        <f t="shared" si="6"/>
        <v>200000</v>
      </c>
      <c r="G40" s="19"/>
      <c r="H40" s="19">
        <f>E40</f>
        <v>200000</v>
      </c>
    </row>
    <row r="41" spans="1:8" ht="15.75" x14ac:dyDescent="0.25">
      <c r="A41" s="14"/>
      <c r="B41" s="17" t="s">
        <v>37</v>
      </c>
      <c r="C41" s="18" t="s">
        <v>30</v>
      </c>
      <c r="D41" s="19">
        <v>1</v>
      </c>
      <c r="E41" s="19">
        <v>63682</v>
      </c>
      <c r="F41" s="19">
        <f t="shared" si="6"/>
        <v>63682</v>
      </c>
      <c r="G41" s="19"/>
      <c r="H41" s="19">
        <f>F41</f>
        <v>63682</v>
      </c>
    </row>
    <row r="42" spans="1:8" ht="15.75" x14ac:dyDescent="0.25">
      <c r="A42" s="80" t="s">
        <v>38</v>
      </c>
      <c r="B42" s="114"/>
      <c r="C42" s="23"/>
      <c r="D42" s="24"/>
      <c r="E42" s="24"/>
      <c r="F42" s="25">
        <f>F10+F20</f>
        <v>73865646</v>
      </c>
      <c r="G42" s="25">
        <f>G10+G20</f>
        <v>28908468</v>
      </c>
      <c r="H42" s="25">
        <f>H20+H10</f>
        <v>45000000</v>
      </c>
    </row>
    <row r="43" spans="1:8" ht="15.75" x14ac:dyDescent="0.25">
      <c r="A43" s="82" t="s">
        <v>8</v>
      </c>
      <c r="B43" s="82"/>
      <c r="C43" s="82"/>
      <c r="D43" s="82"/>
      <c r="E43" s="82"/>
      <c r="F43" s="82"/>
      <c r="G43" s="82"/>
      <c r="H43" s="82"/>
    </row>
    <row r="44" spans="1:8" ht="15.75" x14ac:dyDescent="0.25">
      <c r="A44" s="81" t="s">
        <v>9</v>
      </c>
      <c r="B44" s="81"/>
      <c r="C44" s="81"/>
      <c r="D44" s="81"/>
      <c r="E44" s="81"/>
      <c r="F44" s="81"/>
      <c r="G44" s="81"/>
      <c r="H44" s="81"/>
    </row>
    <row r="45" spans="1:8" ht="15.75" x14ac:dyDescent="0.25">
      <c r="A45" s="6"/>
      <c r="H45" s="31"/>
    </row>
    <row r="46" spans="1:8" ht="15.75" customHeight="1" x14ac:dyDescent="0.25">
      <c r="A46" s="84" t="s">
        <v>39</v>
      </c>
      <c r="B46" s="84"/>
      <c r="C46" s="84"/>
      <c r="D46" s="84"/>
      <c r="E46" s="84"/>
      <c r="F46" s="84"/>
      <c r="G46" s="84"/>
      <c r="H46" s="84"/>
    </row>
    <row r="47" spans="1:8" ht="15.75" x14ac:dyDescent="0.25">
      <c r="A47" s="9"/>
      <c r="B47" s="9" t="s">
        <v>14</v>
      </c>
      <c r="C47" s="9"/>
      <c r="D47" s="9"/>
      <c r="E47" s="9"/>
      <c r="F47" s="9"/>
      <c r="G47" s="9"/>
      <c r="H47" s="30"/>
    </row>
    <row r="48" spans="1:8" ht="21" customHeight="1" x14ac:dyDescent="0.25">
      <c r="A48" s="7" t="s">
        <v>10</v>
      </c>
    </row>
    <row r="49" spans="1:8" ht="15.75" x14ac:dyDescent="0.25">
      <c r="A49" s="81" t="s">
        <v>11</v>
      </c>
      <c r="B49" s="81"/>
      <c r="C49" s="81"/>
      <c r="D49" s="81"/>
      <c r="E49" s="81"/>
      <c r="F49" s="81"/>
      <c r="G49" s="81"/>
      <c r="H49" s="81"/>
    </row>
    <row r="50" spans="1:8" ht="15.75" x14ac:dyDescent="0.25">
      <c r="A50" s="6"/>
    </row>
    <row r="51" spans="1:8" ht="15.75" x14ac:dyDescent="0.25">
      <c r="A51" s="81" t="s">
        <v>12</v>
      </c>
      <c r="B51" s="81"/>
      <c r="C51" s="81"/>
      <c r="D51" s="81"/>
      <c r="E51" s="81"/>
      <c r="F51" s="81"/>
      <c r="G51" s="81"/>
      <c r="H51" s="81"/>
    </row>
    <row r="52" spans="1:8" ht="15.75" x14ac:dyDescent="0.25">
      <c r="A52" s="8"/>
      <c r="B52" s="8"/>
      <c r="C52" s="8"/>
      <c r="D52" s="8"/>
      <c r="E52" s="8"/>
      <c r="F52" s="8"/>
      <c r="G52" s="8"/>
      <c r="H52" s="8"/>
    </row>
    <row r="53" spans="1:8" ht="15.75" x14ac:dyDescent="0.25">
      <c r="A53" s="8" t="s">
        <v>70</v>
      </c>
      <c r="B53" s="8"/>
      <c r="C53" s="8"/>
      <c r="D53" s="8"/>
      <c r="E53" s="8"/>
      <c r="F53" s="8"/>
      <c r="G53" s="8"/>
      <c r="H53" s="8"/>
    </row>
    <row r="54" spans="1:8" ht="15.75" x14ac:dyDescent="0.25">
      <c r="A54" s="8"/>
      <c r="B54" s="8"/>
      <c r="C54" s="8"/>
      <c r="D54" s="8"/>
      <c r="E54" s="8"/>
      <c r="F54" s="8"/>
      <c r="G54" s="8"/>
      <c r="H54" s="8"/>
    </row>
    <row r="55" spans="1:8" ht="15.75" x14ac:dyDescent="0.25">
      <c r="A55" s="8" t="s">
        <v>71</v>
      </c>
      <c r="B55" s="8"/>
      <c r="C55" s="8"/>
      <c r="D55" s="8"/>
      <c r="E55" s="8"/>
      <c r="F55" s="8"/>
      <c r="G55" s="8"/>
      <c r="H55" s="8"/>
    </row>
    <row r="56" spans="1:8" ht="15.75" x14ac:dyDescent="0.25">
      <c r="A56" s="8"/>
      <c r="B56" s="8"/>
      <c r="C56" s="8"/>
      <c r="D56" s="8"/>
      <c r="E56" s="8"/>
      <c r="F56" s="8"/>
      <c r="G56" s="8"/>
      <c r="H56" s="8"/>
    </row>
    <row r="57" spans="1:8" ht="15.75" x14ac:dyDescent="0.25">
      <c r="A57" s="8"/>
      <c r="B57" s="8"/>
      <c r="C57" s="8"/>
      <c r="D57" s="8"/>
      <c r="E57" s="8"/>
      <c r="F57" s="8"/>
      <c r="G57" s="8"/>
      <c r="H57" s="8"/>
    </row>
    <row r="58" spans="1:8" ht="15.75" x14ac:dyDescent="0.25">
      <c r="A58" s="8" t="s">
        <v>16</v>
      </c>
      <c r="B58" s="8"/>
      <c r="C58" s="8"/>
      <c r="D58" s="8"/>
      <c r="E58" s="8"/>
      <c r="F58" s="8"/>
      <c r="G58" s="8"/>
      <c r="H58" s="8"/>
    </row>
    <row r="59" spans="1:8" ht="15.75" x14ac:dyDescent="0.25">
      <c r="A59" s="8"/>
      <c r="B59" s="8"/>
      <c r="C59" s="8"/>
      <c r="D59" s="8"/>
      <c r="E59" s="8"/>
      <c r="F59" s="8"/>
      <c r="G59" s="8"/>
      <c r="H59" s="8"/>
    </row>
    <row r="60" spans="1:8" ht="15.75" x14ac:dyDescent="0.25">
      <c r="A60" s="8" t="s">
        <v>72</v>
      </c>
      <c r="B60" s="8"/>
      <c r="C60" s="8"/>
      <c r="D60" s="8"/>
      <c r="E60" s="8"/>
      <c r="F60" s="8"/>
      <c r="G60" s="8"/>
      <c r="H60" s="8"/>
    </row>
    <row r="61" spans="1:8" ht="15.75" x14ac:dyDescent="0.25">
      <c r="A61" s="8"/>
      <c r="B61" s="8" t="s">
        <v>14</v>
      </c>
      <c r="C61" s="8"/>
      <c r="D61" s="8"/>
      <c r="E61" s="8"/>
      <c r="F61" s="8"/>
      <c r="G61" s="8"/>
      <c r="H61" s="8"/>
    </row>
    <row r="62" spans="1:8" ht="15.75" x14ac:dyDescent="0.25">
      <c r="A62" s="8"/>
      <c r="B62" s="8"/>
      <c r="C62" s="8"/>
      <c r="D62" s="8"/>
      <c r="E62" s="8"/>
      <c r="F62" s="8"/>
      <c r="G62" s="8"/>
      <c r="H62" s="8"/>
    </row>
    <row r="63" spans="1:8" ht="15.75" x14ac:dyDescent="0.25">
      <c r="A63" s="8" t="s">
        <v>15</v>
      </c>
      <c r="B63" s="8"/>
      <c r="C63" s="8"/>
      <c r="D63" s="8"/>
      <c r="E63" s="8"/>
      <c r="F63" s="8"/>
      <c r="G63" s="8"/>
      <c r="H63" s="8"/>
    </row>
    <row r="64" spans="1:8" ht="36.75" customHeight="1" x14ac:dyDescent="0.25">
      <c r="A64" s="8" t="s">
        <v>65</v>
      </c>
      <c r="B64" s="8"/>
      <c r="C64" s="8"/>
      <c r="D64" s="8"/>
      <c r="E64" s="8"/>
      <c r="F64" s="8"/>
      <c r="G64" s="8"/>
      <c r="H64" s="8"/>
    </row>
    <row r="65" spans="1:2" ht="15.75" x14ac:dyDescent="0.25">
      <c r="A65" s="5"/>
    </row>
    <row r="66" spans="1:2" ht="15.75" hidden="1" x14ac:dyDescent="0.25">
      <c r="A66" s="5"/>
    </row>
    <row r="67" spans="1:2" ht="15.75" hidden="1" x14ac:dyDescent="0.25">
      <c r="A67" s="5"/>
    </row>
    <row r="68" spans="1:2" ht="15.75" hidden="1" x14ac:dyDescent="0.25">
      <c r="A68" s="5"/>
    </row>
    <row r="69" spans="1:2" ht="15.75" x14ac:dyDescent="0.25">
      <c r="A69" s="4"/>
    </row>
    <row r="70" spans="1:2" ht="15.75" x14ac:dyDescent="0.25">
      <c r="A70" s="5" t="s">
        <v>45</v>
      </c>
    </row>
    <row r="71" spans="1:2" ht="15.75" x14ac:dyDescent="0.25">
      <c r="A71" s="5"/>
    </row>
    <row r="72" spans="1:2" ht="15.75" x14ac:dyDescent="0.25">
      <c r="A72" s="72" t="s">
        <v>66</v>
      </c>
      <c r="B72" s="73"/>
    </row>
    <row r="73" spans="1:2" x14ac:dyDescent="0.25">
      <c r="A73" s="3"/>
    </row>
    <row r="74" spans="1:2" ht="15.75" x14ac:dyDescent="0.25">
      <c r="A74" s="5" t="s">
        <v>45</v>
      </c>
    </row>
    <row r="75" spans="1:2" ht="15.75" x14ac:dyDescent="0.25">
      <c r="A75" s="5"/>
    </row>
    <row r="76" spans="1:2" ht="15.75" x14ac:dyDescent="0.25">
      <c r="A76" s="72" t="s">
        <v>67</v>
      </c>
      <c r="B76" s="73"/>
    </row>
  </sheetData>
  <mergeCells count="25">
    <mergeCell ref="B38:D38"/>
    <mergeCell ref="A42:B42"/>
    <mergeCell ref="A49:H49"/>
    <mergeCell ref="A51:H51"/>
    <mergeCell ref="E8:E9"/>
    <mergeCell ref="B27:D27"/>
    <mergeCell ref="B22:D22"/>
    <mergeCell ref="B25:D25"/>
    <mergeCell ref="B36:D36"/>
    <mergeCell ref="A72:B72"/>
    <mergeCell ref="A76:B76"/>
    <mergeCell ref="A1:H1"/>
    <mergeCell ref="A3:H3"/>
    <mergeCell ref="A5:H5"/>
    <mergeCell ref="A6:H6"/>
    <mergeCell ref="A7:H7"/>
    <mergeCell ref="F8:F9"/>
    <mergeCell ref="G8:H8"/>
    <mergeCell ref="A43:H43"/>
    <mergeCell ref="A44:H44"/>
    <mergeCell ref="A46:H46"/>
    <mergeCell ref="A8:A9"/>
    <mergeCell ref="B8:B9"/>
    <mergeCell ref="C8:C9"/>
    <mergeCell ref="D8:D9"/>
  </mergeCells>
  <hyperlinks>
    <hyperlink ref="B23" r:id="rId1" xr:uid="{00000000-0004-0000-0100-000000000000}"/>
  </hyperlinks>
  <pageMargins left="0.7" right="0.7" top="0.75" bottom="0.75" header="0.3" footer="0.3"/>
  <pageSetup paperSize="9" scale="43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view="pageBreakPreview" zoomScale="71" zoomScaleNormal="50" zoomScaleSheetLayoutView="71" workbookViewId="0">
      <selection activeCell="H77" sqref="A1:H77"/>
    </sheetView>
  </sheetViews>
  <sheetFormatPr defaultRowHeight="15" x14ac:dyDescent="0.25"/>
  <cols>
    <col min="1" max="1" width="5.85546875" customWidth="1"/>
    <col min="2" max="2" width="40.5703125" customWidth="1"/>
    <col min="3" max="3" width="15" customWidth="1"/>
    <col min="4" max="4" width="16.140625" customWidth="1"/>
    <col min="5" max="5" width="22.42578125" customWidth="1"/>
    <col min="6" max="6" width="22.85546875" customWidth="1"/>
    <col min="7" max="7" width="20.28515625" customWidth="1"/>
    <col min="8" max="8" width="25.28515625" customWidth="1"/>
  </cols>
  <sheetData>
    <row r="1" spans="1:8" ht="116.25" customHeight="1" x14ac:dyDescent="0.25">
      <c r="A1" s="60" t="s">
        <v>74</v>
      </c>
      <c r="B1" s="60"/>
      <c r="C1" s="60"/>
      <c r="D1" s="60"/>
      <c r="E1" s="60"/>
      <c r="F1" s="60"/>
      <c r="G1" s="60"/>
      <c r="H1" s="60"/>
    </row>
    <row r="2" spans="1:8" ht="15.75" x14ac:dyDescent="0.25">
      <c r="A2" s="1"/>
    </row>
    <row r="3" spans="1:8" ht="18.75" x14ac:dyDescent="0.25">
      <c r="A3" s="110" t="s">
        <v>46</v>
      </c>
      <c r="B3" s="110"/>
      <c r="C3" s="110"/>
      <c r="D3" s="110"/>
      <c r="E3" s="110"/>
      <c r="F3" s="110"/>
      <c r="G3" s="110"/>
      <c r="H3" s="110"/>
    </row>
    <row r="4" spans="1:8" ht="18.75" x14ac:dyDescent="0.3">
      <c r="A4" s="2"/>
      <c r="B4" s="26" t="s">
        <v>41</v>
      </c>
    </row>
    <row r="5" spans="1:8" ht="18.75" x14ac:dyDescent="0.25">
      <c r="A5" s="111" t="s">
        <v>40</v>
      </c>
      <c r="B5" s="111"/>
      <c r="C5" s="111"/>
      <c r="D5" s="111"/>
      <c r="E5" s="111"/>
      <c r="F5" s="111"/>
      <c r="G5" s="111"/>
      <c r="H5" s="111"/>
    </row>
    <row r="6" spans="1:8" ht="40.5" customHeight="1" x14ac:dyDescent="0.25">
      <c r="A6" s="112" t="s">
        <v>48</v>
      </c>
      <c r="B6" s="112"/>
      <c r="C6" s="112"/>
      <c r="D6" s="112"/>
      <c r="E6" s="112"/>
      <c r="F6" s="112"/>
      <c r="G6" s="112"/>
      <c r="H6" s="112"/>
    </row>
    <row r="7" spans="1:8" ht="18.75" x14ac:dyDescent="0.25">
      <c r="A7" s="111" t="s">
        <v>47</v>
      </c>
      <c r="B7" s="111"/>
      <c r="C7" s="111"/>
      <c r="D7" s="111"/>
      <c r="E7" s="111"/>
      <c r="F7" s="111"/>
      <c r="G7" s="111"/>
      <c r="H7" s="111"/>
    </row>
    <row r="8" spans="1:8" ht="31.5" customHeight="1" x14ac:dyDescent="0.25">
      <c r="A8" s="55" t="s">
        <v>0</v>
      </c>
      <c r="B8" s="55" t="s">
        <v>1</v>
      </c>
      <c r="C8" s="55" t="s">
        <v>2</v>
      </c>
      <c r="D8" s="55" t="s">
        <v>3</v>
      </c>
      <c r="E8" s="55" t="s">
        <v>4</v>
      </c>
      <c r="F8" s="55" t="s">
        <v>5</v>
      </c>
      <c r="G8" s="55" t="s">
        <v>6</v>
      </c>
      <c r="H8" s="55"/>
    </row>
    <row r="9" spans="1:8" ht="47.25" x14ac:dyDescent="0.25">
      <c r="A9" s="55"/>
      <c r="B9" s="55"/>
      <c r="C9" s="55"/>
      <c r="D9" s="55"/>
      <c r="E9" s="55"/>
      <c r="F9" s="55"/>
      <c r="G9" s="27" t="s">
        <v>13</v>
      </c>
      <c r="H9" s="27" t="s">
        <v>7</v>
      </c>
    </row>
    <row r="10" spans="1:8" ht="15.75" x14ac:dyDescent="0.25">
      <c r="A10" s="10">
        <v>1</v>
      </c>
      <c r="B10" s="11" t="s">
        <v>17</v>
      </c>
      <c r="C10" s="12"/>
      <c r="D10" s="13" t="s">
        <v>18</v>
      </c>
      <c r="E10" s="13" t="s">
        <v>18</v>
      </c>
      <c r="F10" s="13">
        <f>F11+F17+F18+F19</f>
        <v>28985646</v>
      </c>
      <c r="G10" s="13">
        <f>G11+G17+G18</f>
        <v>28908468</v>
      </c>
      <c r="H10" s="13">
        <f>H11+H17+H18+H19</f>
        <v>120000</v>
      </c>
    </row>
    <row r="11" spans="1:8" ht="31.5" x14ac:dyDescent="0.25">
      <c r="A11" s="14"/>
      <c r="B11" s="15" t="s">
        <v>19</v>
      </c>
      <c r="C11" s="14"/>
      <c r="D11" s="16" t="s">
        <v>18</v>
      </c>
      <c r="E11" s="16" t="s">
        <v>18</v>
      </c>
      <c r="F11" s="16">
        <f>SUM(F12:F16)</f>
        <v>25974708</v>
      </c>
      <c r="G11" s="16">
        <f>SUM(G12:G16)</f>
        <v>25974708</v>
      </c>
      <c r="H11" s="16">
        <f>SUM(H12:H16)</f>
        <v>0</v>
      </c>
    </row>
    <row r="12" spans="1:8" ht="15.75" x14ac:dyDescent="0.25">
      <c r="A12" s="14"/>
      <c r="B12" s="17" t="s">
        <v>57</v>
      </c>
      <c r="C12" s="18" t="s">
        <v>20</v>
      </c>
      <c r="D12" s="19">
        <v>12</v>
      </c>
      <c r="E12" s="19">
        <v>750333</v>
      </c>
      <c r="F12" s="19">
        <f t="shared" ref="F12:F16" si="0">D12*E12</f>
        <v>9003996</v>
      </c>
      <c r="G12" s="19">
        <f t="shared" ref="G12" si="1">F12</f>
        <v>9003996</v>
      </c>
      <c r="H12" s="19"/>
    </row>
    <row r="13" spans="1:8" ht="15.75" x14ac:dyDescent="0.25">
      <c r="A13" s="14"/>
      <c r="B13" s="17" t="s">
        <v>51</v>
      </c>
      <c r="C13" s="18" t="s">
        <v>20</v>
      </c>
      <c r="D13" s="19">
        <v>12</v>
      </c>
      <c r="E13" s="19">
        <v>397942</v>
      </c>
      <c r="F13" s="19">
        <f t="shared" si="0"/>
        <v>4775304</v>
      </c>
      <c r="G13" s="19">
        <f>F13</f>
        <v>4775304</v>
      </c>
      <c r="H13" s="19"/>
    </row>
    <row r="14" spans="1:8" ht="15.75" x14ac:dyDescent="0.25">
      <c r="A14" s="14"/>
      <c r="B14" s="17" t="s">
        <v>52</v>
      </c>
      <c r="C14" s="18" t="s">
        <v>20</v>
      </c>
      <c r="D14" s="19">
        <v>12</v>
      </c>
      <c r="E14" s="19">
        <v>435820</v>
      </c>
      <c r="F14" s="19">
        <f t="shared" si="0"/>
        <v>5229840</v>
      </c>
      <c r="G14" s="19">
        <f>F14</f>
        <v>5229840</v>
      </c>
      <c r="H14" s="19"/>
    </row>
    <row r="15" spans="1:8" ht="15.75" x14ac:dyDescent="0.25">
      <c r="A15" s="18"/>
      <c r="B15" s="17" t="s">
        <v>55</v>
      </c>
      <c r="C15" s="18" t="s">
        <v>20</v>
      </c>
      <c r="D15" s="19">
        <v>12</v>
      </c>
      <c r="E15" s="32">
        <v>290232</v>
      </c>
      <c r="F15" s="19">
        <f t="shared" si="0"/>
        <v>3482784</v>
      </c>
      <c r="G15" s="19">
        <f>F15</f>
        <v>3482784</v>
      </c>
      <c r="H15" s="19"/>
    </row>
    <row r="16" spans="1:8" ht="15.75" x14ac:dyDescent="0.25">
      <c r="A16" s="18"/>
      <c r="B16" s="17" t="s">
        <v>55</v>
      </c>
      <c r="C16" s="18" t="s">
        <v>20</v>
      </c>
      <c r="D16" s="19">
        <v>12</v>
      </c>
      <c r="E16" s="32">
        <v>290232</v>
      </c>
      <c r="F16" s="19">
        <f t="shared" si="0"/>
        <v>3482784</v>
      </c>
      <c r="G16" s="19">
        <f>F16</f>
        <v>3482784</v>
      </c>
      <c r="H16" s="19"/>
    </row>
    <row r="17" spans="1:8" ht="31.5" x14ac:dyDescent="0.25">
      <c r="A17" s="14"/>
      <c r="B17" s="15" t="s">
        <v>21</v>
      </c>
      <c r="C17" s="20" t="s">
        <v>20</v>
      </c>
      <c r="D17" s="19">
        <v>12</v>
      </c>
      <c r="E17" s="16">
        <v>177291.5</v>
      </c>
      <c r="F17" s="16">
        <f>D17*E17</f>
        <v>2127498</v>
      </c>
      <c r="G17" s="16">
        <f>D17*(62824+33268+36435+24263+24263)</f>
        <v>2172636</v>
      </c>
      <c r="H17" s="16"/>
    </row>
    <row r="18" spans="1:8" ht="31.5" x14ac:dyDescent="0.25">
      <c r="A18" s="14"/>
      <c r="B18" s="15" t="s">
        <v>22</v>
      </c>
      <c r="C18" s="20" t="s">
        <v>20</v>
      </c>
      <c r="D18" s="19">
        <v>12</v>
      </c>
      <c r="E18" s="16">
        <v>63620</v>
      </c>
      <c r="F18" s="16">
        <f>D18*E18</f>
        <v>763440</v>
      </c>
      <c r="G18" s="16">
        <f>D18*(21000+11938+13075+8707+8707)</f>
        <v>761124</v>
      </c>
      <c r="H18" s="16"/>
    </row>
    <row r="19" spans="1:8" ht="15.75" x14ac:dyDescent="0.25">
      <c r="A19" s="14"/>
      <c r="B19" s="15" t="s">
        <v>23</v>
      </c>
      <c r="C19" s="20" t="s">
        <v>20</v>
      </c>
      <c r="D19" s="19">
        <v>12</v>
      </c>
      <c r="E19" s="16">
        <v>10000</v>
      </c>
      <c r="F19" s="16">
        <f>D19*E19</f>
        <v>120000</v>
      </c>
      <c r="G19" s="19"/>
      <c r="H19" s="16">
        <f>F19</f>
        <v>120000</v>
      </c>
    </row>
    <row r="20" spans="1:8" ht="15.75" x14ac:dyDescent="0.25">
      <c r="A20" s="10">
        <v>2</v>
      </c>
      <c r="B20" s="11" t="s">
        <v>24</v>
      </c>
      <c r="C20" s="10"/>
      <c r="D20" s="13"/>
      <c r="E20" s="13"/>
      <c r="F20" s="13">
        <f>SUM(F21:F42)</f>
        <v>45467136</v>
      </c>
      <c r="G20" s="13">
        <f>SUM(G21:G42)</f>
        <v>587136</v>
      </c>
      <c r="H20" s="13">
        <f>SUM(H21:H42)</f>
        <v>44880000</v>
      </c>
    </row>
    <row r="21" spans="1:8" ht="31.5" x14ac:dyDescent="0.25">
      <c r="A21" s="14"/>
      <c r="B21" s="17" t="s">
        <v>25</v>
      </c>
      <c r="C21" s="18" t="s">
        <v>20</v>
      </c>
      <c r="D21" s="19">
        <v>6</v>
      </c>
      <c r="E21" s="19">
        <v>97856</v>
      </c>
      <c r="F21" s="19">
        <f>D21*E21</f>
        <v>587136</v>
      </c>
      <c r="G21" s="19">
        <f>F21</f>
        <v>587136</v>
      </c>
      <c r="H21" s="19"/>
    </row>
    <row r="22" spans="1:8" ht="70.5" customHeight="1" x14ac:dyDescent="0.25">
      <c r="A22" s="14"/>
      <c r="B22" s="77" t="s">
        <v>64</v>
      </c>
      <c r="C22" s="113"/>
      <c r="D22" s="114"/>
      <c r="E22" s="19"/>
      <c r="F22" s="19"/>
      <c r="G22" s="19"/>
      <c r="H22" s="19"/>
    </row>
    <row r="23" spans="1:8" ht="47.25" x14ac:dyDescent="0.25">
      <c r="A23" s="14"/>
      <c r="B23" s="21" t="s">
        <v>27</v>
      </c>
      <c r="C23" s="18" t="s">
        <v>20</v>
      </c>
      <c r="D23" s="19">
        <v>12</v>
      </c>
      <c r="E23" s="19">
        <v>225000</v>
      </c>
      <c r="F23" s="19">
        <f t="shared" ref="F23:F24" si="2">D23*E23</f>
        <v>2700000</v>
      </c>
      <c r="G23" s="19"/>
      <c r="H23" s="19">
        <f t="shared" ref="H23:H24" si="3">F23</f>
        <v>2700000</v>
      </c>
    </row>
    <row r="24" spans="1:8" ht="15.75" x14ac:dyDescent="0.25">
      <c r="A24" s="14"/>
      <c r="B24" s="17" t="s">
        <v>49</v>
      </c>
      <c r="C24" s="18" t="s">
        <v>20</v>
      </c>
      <c r="D24" s="19">
        <v>12</v>
      </c>
      <c r="E24" s="19">
        <v>40000</v>
      </c>
      <c r="F24" s="19">
        <f t="shared" si="2"/>
        <v>480000</v>
      </c>
      <c r="G24" s="19"/>
      <c r="H24" s="19">
        <f t="shared" si="3"/>
        <v>480000</v>
      </c>
    </row>
    <row r="25" spans="1:8" ht="37.5" customHeight="1" x14ac:dyDescent="0.25">
      <c r="A25" s="14"/>
      <c r="B25" s="77" t="s">
        <v>28</v>
      </c>
      <c r="C25" s="113"/>
      <c r="D25" s="114"/>
      <c r="E25" s="19"/>
      <c r="F25" s="19"/>
      <c r="G25" s="19"/>
      <c r="H25" s="19"/>
    </row>
    <row r="26" spans="1:8" ht="31.5" x14ac:dyDescent="0.25">
      <c r="A26" s="14"/>
      <c r="B26" s="17" t="s">
        <v>29</v>
      </c>
      <c r="C26" s="18" t="s">
        <v>30</v>
      </c>
      <c r="D26" s="19">
        <v>12</v>
      </c>
      <c r="E26" s="19">
        <v>1000000</v>
      </c>
      <c r="F26" s="19">
        <f>D26*E26</f>
        <v>12000000</v>
      </c>
      <c r="G26" s="19"/>
      <c r="H26" s="19">
        <f>F26</f>
        <v>12000000</v>
      </c>
    </row>
    <row r="27" spans="1:8" ht="47.25" customHeight="1" x14ac:dyDescent="0.25">
      <c r="A27" s="35"/>
      <c r="B27" s="101" t="s">
        <v>59</v>
      </c>
      <c r="C27" s="115"/>
      <c r="D27" s="116"/>
      <c r="E27" s="36"/>
      <c r="F27" s="36"/>
      <c r="G27" s="36"/>
      <c r="H27" s="36"/>
    </row>
    <row r="28" spans="1:8" s="3" customFormat="1" ht="28.5" customHeight="1" x14ac:dyDescent="0.25">
      <c r="A28" s="37"/>
      <c r="B28" s="38" t="s">
        <v>60</v>
      </c>
      <c r="C28" s="40" t="s">
        <v>20</v>
      </c>
      <c r="D28" s="19">
        <v>12</v>
      </c>
      <c r="E28" s="39">
        <v>336116</v>
      </c>
      <c r="F28" s="39">
        <f>D28*E28</f>
        <v>4033392</v>
      </c>
      <c r="G28" s="39"/>
      <c r="H28" s="39">
        <f>D28*E28</f>
        <v>4033392</v>
      </c>
    </row>
    <row r="29" spans="1:8" s="3" customFormat="1" ht="28.5" customHeight="1" x14ac:dyDescent="0.25">
      <c r="A29" s="37"/>
      <c r="B29" s="38" t="s">
        <v>61</v>
      </c>
      <c r="C29" s="40" t="s">
        <v>20</v>
      </c>
      <c r="D29" s="19">
        <v>12</v>
      </c>
      <c r="E29" s="39">
        <v>331243</v>
      </c>
      <c r="F29" s="39">
        <f t="shared" ref="F29:F35" si="4">D29*E29</f>
        <v>3974916</v>
      </c>
      <c r="G29" s="39"/>
      <c r="H29" s="39">
        <f t="shared" ref="H29:H35" si="5">D29*E29</f>
        <v>3974916</v>
      </c>
    </row>
    <row r="30" spans="1:8" s="3" customFormat="1" ht="28.5" customHeight="1" x14ac:dyDescent="0.25">
      <c r="A30" s="37"/>
      <c r="B30" s="38" t="s">
        <v>61</v>
      </c>
      <c r="C30" s="40" t="s">
        <v>20</v>
      </c>
      <c r="D30" s="19">
        <v>12</v>
      </c>
      <c r="E30" s="39">
        <v>308332</v>
      </c>
      <c r="F30" s="39">
        <f t="shared" si="4"/>
        <v>3699984</v>
      </c>
      <c r="G30" s="39"/>
      <c r="H30" s="39">
        <f t="shared" si="5"/>
        <v>3699984</v>
      </c>
    </row>
    <row r="31" spans="1:8" s="3" customFormat="1" ht="28.5" customHeight="1" x14ac:dyDescent="0.25">
      <c r="A31" s="37"/>
      <c r="B31" s="38" t="s">
        <v>61</v>
      </c>
      <c r="C31" s="40" t="s">
        <v>20</v>
      </c>
      <c r="D31" s="19">
        <v>12</v>
      </c>
      <c r="E31" s="39">
        <v>308332</v>
      </c>
      <c r="F31" s="39">
        <f t="shared" si="4"/>
        <v>3699984</v>
      </c>
      <c r="G31" s="39"/>
      <c r="H31" s="39">
        <f t="shared" si="5"/>
        <v>3699984</v>
      </c>
    </row>
    <row r="32" spans="1:8" s="3" customFormat="1" ht="28.5" customHeight="1" x14ac:dyDescent="0.25">
      <c r="A32" s="37"/>
      <c r="B32" s="38" t="s">
        <v>61</v>
      </c>
      <c r="C32" s="40" t="s">
        <v>20</v>
      </c>
      <c r="D32" s="19">
        <v>12</v>
      </c>
      <c r="E32" s="39">
        <v>308332</v>
      </c>
      <c r="F32" s="39">
        <f t="shared" si="4"/>
        <v>3699984</v>
      </c>
      <c r="G32" s="39"/>
      <c r="H32" s="39">
        <f t="shared" si="5"/>
        <v>3699984</v>
      </c>
    </row>
    <row r="33" spans="1:8" s="3" customFormat="1" ht="28.5" customHeight="1" x14ac:dyDescent="0.25">
      <c r="A33" s="37"/>
      <c r="B33" s="38" t="s">
        <v>61</v>
      </c>
      <c r="C33" s="40" t="s">
        <v>20</v>
      </c>
      <c r="D33" s="19">
        <v>12</v>
      </c>
      <c r="E33" s="39">
        <v>308332</v>
      </c>
      <c r="F33" s="39">
        <f t="shared" si="4"/>
        <v>3699984</v>
      </c>
      <c r="G33" s="39"/>
      <c r="H33" s="39">
        <f t="shared" si="5"/>
        <v>3699984</v>
      </c>
    </row>
    <row r="34" spans="1:8" s="3" customFormat="1" ht="28.5" customHeight="1" x14ac:dyDescent="0.25">
      <c r="A34" s="37"/>
      <c r="B34" s="38" t="s">
        <v>62</v>
      </c>
      <c r="C34" s="40" t="s">
        <v>20</v>
      </c>
      <c r="D34" s="19">
        <v>12</v>
      </c>
      <c r="E34" s="39">
        <v>240911</v>
      </c>
      <c r="F34" s="39">
        <f t="shared" si="4"/>
        <v>2890932</v>
      </c>
      <c r="G34" s="39"/>
      <c r="H34" s="39">
        <f t="shared" si="5"/>
        <v>2890932</v>
      </c>
    </row>
    <row r="35" spans="1:8" s="3" customFormat="1" ht="28.5" customHeight="1" x14ac:dyDescent="0.25">
      <c r="A35" s="37"/>
      <c r="B35" s="38" t="s">
        <v>61</v>
      </c>
      <c r="C35" s="40" t="s">
        <v>20</v>
      </c>
      <c r="D35" s="19">
        <v>12</v>
      </c>
      <c r="E35" s="39">
        <v>220000.5</v>
      </c>
      <c r="F35" s="39">
        <f t="shared" si="4"/>
        <v>2640006</v>
      </c>
      <c r="G35" s="39"/>
      <c r="H35" s="39">
        <f t="shared" si="5"/>
        <v>2640006</v>
      </c>
    </row>
    <row r="36" spans="1:8" ht="36" customHeight="1" x14ac:dyDescent="0.25">
      <c r="A36" s="14"/>
      <c r="B36" s="77" t="s">
        <v>32</v>
      </c>
      <c r="C36" s="113"/>
      <c r="D36" s="114"/>
      <c r="E36" s="19"/>
      <c r="F36" s="19"/>
      <c r="G36" s="19"/>
      <c r="H36" s="19"/>
    </row>
    <row r="37" spans="1:8" ht="31.5" x14ac:dyDescent="0.25">
      <c r="A37" s="14"/>
      <c r="B37" s="17" t="s">
        <v>42</v>
      </c>
      <c r="C37" s="18" t="s">
        <v>30</v>
      </c>
      <c r="D37" s="19">
        <v>1</v>
      </c>
      <c r="E37" s="19">
        <v>210000</v>
      </c>
      <c r="F37" s="19">
        <f>D37*E37</f>
        <v>210000</v>
      </c>
      <c r="G37" s="19"/>
      <c r="H37" s="19">
        <f>F37</f>
        <v>210000</v>
      </c>
    </row>
    <row r="38" spans="1:8" ht="40.5" customHeight="1" x14ac:dyDescent="0.25">
      <c r="A38" s="14"/>
      <c r="B38" s="77" t="s">
        <v>43</v>
      </c>
      <c r="C38" s="113"/>
      <c r="D38" s="114"/>
      <c r="E38" s="19"/>
      <c r="F38" s="19"/>
      <c r="G38" s="19"/>
      <c r="H38" s="19"/>
    </row>
    <row r="39" spans="1:8" ht="15.75" x14ac:dyDescent="0.25">
      <c r="A39" s="14"/>
      <c r="B39" s="22" t="s">
        <v>35</v>
      </c>
      <c r="C39" s="18" t="s">
        <v>30</v>
      </c>
      <c r="D39" s="19">
        <v>1</v>
      </c>
      <c r="E39" s="19">
        <v>243684</v>
      </c>
      <c r="F39" s="19">
        <f>D39*E39</f>
        <v>243684</v>
      </c>
      <c r="G39" s="19"/>
      <c r="H39" s="19">
        <f>F39</f>
        <v>243684</v>
      </c>
    </row>
    <row r="40" spans="1:8" ht="31.5" x14ac:dyDescent="0.25">
      <c r="A40" s="14"/>
      <c r="B40" s="17" t="s">
        <v>36</v>
      </c>
      <c r="C40" s="18" t="s">
        <v>30</v>
      </c>
      <c r="D40" s="19">
        <v>1</v>
      </c>
      <c r="E40" s="19">
        <v>207134</v>
      </c>
      <c r="F40" s="19">
        <f t="shared" ref="F40:F42" si="6">D40*E40</f>
        <v>207134</v>
      </c>
      <c r="G40" s="19"/>
      <c r="H40" s="19">
        <f>F40</f>
        <v>207134</v>
      </c>
    </row>
    <row r="41" spans="1:8" ht="31.5" x14ac:dyDescent="0.25">
      <c r="A41" s="14"/>
      <c r="B41" s="17" t="s">
        <v>36</v>
      </c>
      <c r="C41" s="18" t="s">
        <v>30</v>
      </c>
      <c r="D41" s="19">
        <v>1</v>
      </c>
      <c r="E41" s="19">
        <v>200000</v>
      </c>
      <c r="F41" s="19">
        <f t="shared" ref="F41" si="7">D41*E41</f>
        <v>200000</v>
      </c>
      <c r="G41" s="19"/>
      <c r="H41" s="19">
        <f>F41</f>
        <v>200000</v>
      </c>
    </row>
    <row r="42" spans="1:8" ht="15.75" x14ac:dyDescent="0.25">
      <c r="A42" s="14"/>
      <c r="B42" s="17" t="s">
        <v>63</v>
      </c>
      <c r="C42" s="18" t="s">
        <v>30</v>
      </c>
      <c r="D42" s="19">
        <v>1</v>
      </c>
      <c r="E42" s="19">
        <v>500000</v>
      </c>
      <c r="F42" s="19">
        <f t="shared" si="6"/>
        <v>500000</v>
      </c>
      <c r="G42" s="19"/>
      <c r="H42" s="19">
        <f>F42</f>
        <v>500000</v>
      </c>
    </row>
    <row r="43" spans="1:8" ht="15.75" x14ac:dyDescent="0.25">
      <c r="A43" s="80" t="s">
        <v>38</v>
      </c>
      <c r="B43" s="114"/>
      <c r="C43" s="23"/>
      <c r="D43" s="24"/>
      <c r="E43" s="24"/>
      <c r="F43" s="25">
        <f>F10+F20</f>
        <v>74452782</v>
      </c>
      <c r="G43" s="25">
        <f>G10+G20</f>
        <v>29495604</v>
      </c>
      <c r="H43" s="25">
        <f>H20+H10</f>
        <v>45000000</v>
      </c>
    </row>
    <row r="44" spans="1:8" ht="15.75" x14ac:dyDescent="0.25">
      <c r="A44" s="82" t="s">
        <v>8</v>
      </c>
      <c r="B44" s="82"/>
      <c r="C44" s="82"/>
      <c r="D44" s="82"/>
      <c r="E44" s="82"/>
      <c r="F44" s="82"/>
      <c r="G44" s="82"/>
      <c r="H44" s="82"/>
    </row>
    <row r="45" spans="1:8" ht="15.75" x14ac:dyDescent="0.25">
      <c r="A45" s="81" t="s">
        <v>9</v>
      </c>
      <c r="B45" s="81"/>
      <c r="C45" s="81"/>
      <c r="D45" s="81"/>
      <c r="E45" s="81"/>
      <c r="F45" s="81"/>
      <c r="G45" s="81"/>
      <c r="H45" s="81"/>
    </row>
    <row r="46" spans="1:8" ht="15.75" x14ac:dyDescent="0.25">
      <c r="A46" s="6"/>
      <c r="H46" s="31"/>
    </row>
    <row r="47" spans="1:8" ht="15.75" customHeight="1" x14ac:dyDescent="0.25">
      <c r="A47" s="84" t="s">
        <v>39</v>
      </c>
      <c r="B47" s="84"/>
      <c r="C47" s="84"/>
      <c r="D47" s="84"/>
      <c r="E47" s="84"/>
      <c r="F47" s="84"/>
      <c r="G47" s="84"/>
      <c r="H47" s="84"/>
    </row>
    <row r="48" spans="1:8" ht="15.75" x14ac:dyDescent="0.25">
      <c r="A48" s="9"/>
      <c r="B48" s="9" t="s">
        <v>14</v>
      </c>
      <c r="C48" s="9"/>
      <c r="D48" s="9"/>
      <c r="E48" s="9"/>
      <c r="F48" s="9"/>
      <c r="G48" s="9"/>
      <c r="H48" s="30"/>
    </row>
    <row r="49" spans="1:8" ht="21" customHeight="1" x14ac:dyDescent="0.25">
      <c r="A49" s="7" t="s">
        <v>10</v>
      </c>
    </row>
    <row r="50" spans="1:8" ht="15.75" x14ac:dyDescent="0.25">
      <c r="A50" s="81" t="s">
        <v>11</v>
      </c>
      <c r="B50" s="81"/>
      <c r="C50" s="81"/>
      <c r="D50" s="81"/>
      <c r="E50" s="81"/>
      <c r="F50" s="81"/>
      <c r="G50" s="81"/>
      <c r="H50" s="81"/>
    </row>
    <row r="51" spans="1:8" ht="15.75" x14ac:dyDescent="0.25">
      <c r="A51" s="6"/>
    </row>
    <row r="52" spans="1:8" ht="15.75" x14ac:dyDescent="0.25">
      <c r="A52" s="81" t="s">
        <v>12</v>
      </c>
      <c r="B52" s="81"/>
      <c r="C52" s="81"/>
      <c r="D52" s="81"/>
      <c r="E52" s="81"/>
      <c r="F52" s="81"/>
      <c r="G52" s="81"/>
      <c r="H52" s="81"/>
    </row>
    <row r="53" spans="1:8" ht="15.75" x14ac:dyDescent="0.25">
      <c r="A53" s="8"/>
      <c r="B53" s="8"/>
      <c r="C53" s="8"/>
      <c r="D53" s="8"/>
      <c r="E53" s="8"/>
      <c r="F53" s="8"/>
      <c r="G53" s="8"/>
      <c r="H53" s="8"/>
    </row>
    <row r="54" spans="1:8" ht="15.75" x14ac:dyDescent="0.25">
      <c r="A54" s="8" t="s">
        <v>70</v>
      </c>
      <c r="B54" s="8"/>
      <c r="C54" s="8"/>
      <c r="D54" s="8"/>
      <c r="E54" s="8"/>
      <c r="F54" s="8"/>
      <c r="G54" s="8"/>
      <c r="H54" s="8"/>
    </row>
    <row r="55" spans="1:8" ht="15.75" x14ac:dyDescent="0.25">
      <c r="A55" s="8"/>
      <c r="B55" s="8"/>
      <c r="C55" s="8"/>
      <c r="D55" s="8"/>
      <c r="E55" s="8"/>
      <c r="F55" s="8"/>
      <c r="G55" s="8"/>
      <c r="H55" s="8"/>
    </row>
    <row r="56" spans="1:8" ht="15.75" x14ac:dyDescent="0.25">
      <c r="A56" s="8" t="s">
        <v>71</v>
      </c>
      <c r="B56" s="8"/>
      <c r="C56" s="8"/>
      <c r="D56" s="8"/>
      <c r="E56" s="8"/>
      <c r="F56" s="8"/>
      <c r="G56" s="8"/>
      <c r="H56" s="8"/>
    </row>
    <row r="57" spans="1:8" ht="15.75" x14ac:dyDescent="0.25">
      <c r="A57" s="8"/>
      <c r="B57" s="8"/>
      <c r="C57" s="8"/>
      <c r="D57" s="8"/>
      <c r="E57" s="8"/>
      <c r="F57" s="8"/>
      <c r="G57" s="8"/>
      <c r="H57" s="8"/>
    </row>
    <row r="58" spans="1:8" ht="15.75" x14ac:dyDescent="0.25">
      <c r="A58" s="8"/>
      <c r="B58" s="8"/>
      <c r="C58" s="8"/>
      <c r="D58" s="8"/>
      <c r="E58" s="8"/>
      <c r="F58" s="8"/>
      <c r="G58" s="8"/>
      <c r="H58" s="8"/>
    </row>
    <row r="59" spans="1:8" ht="15.75" x14ac:dyDescent="0.25">
      <c r="A59" s="8" t="s">
        <v>16</v>
      </c>
      <c r="B59" s="8"/>
      <c r="C59" s="8"/>
      <c r="D59" s="8"/>
      <c r="E59" s="8"/>
      <c r="F59" s="8"/>
      <c r="G59" s="8"/>
      <c r="H59" s="8"/>
    </row>
    <row r="60" spans="1:8" ht="15.75" x14ac:dyDescent="0.25">
      <c r="A60" s="8"/>
      <c r="B60" s="8"/>
      <c r="C60" s="8"/>
      <c r="D60" s="8"/>
      <c r="E60" s="8"/>
      <c r="F60" s="8"/>
      <c r="G60" s="8"/>
      <c r="H60" s="8"/>
    </row>
    <row r="61" spans="1:8" ht="15.75" x14ac:dyDescent="0.25">
      <c r="A61" s="8" t="s">
        <v>72</v>
      </c>
      <c r="B61" s="8"/>
      <c r="C61" s="8"/>
      <c r="D61" s="8"/>
      <c r="E61" s="8"/>
      <c r="F61" s="8"/>
      <c r="G61" s="8"/>
      <c r="H61" s="8"/>
    </row>
    <row r="62" spans="1:8" ht="15.75" x14ac:dyDescent="0.25">
      <c r="A62" s="8"/>
      <c r="B62" s="8" t="s">
        <v>14</v>
      </c>
      <c r="C62" s="8"/>
      <c r="D62" s="8"/>
      <c r="E62" s="8"/>
      <c r="F62" s="8"/>
      <c r="G62" s="8"/>
      <c r="H62" s="8"/>
    </row>
    <row r="63" spans="1:8" ht="15.75" x14ac:dyDescent="0.25">
      <c r="A63" s="8"/>
      <c r="B63" s="8"/>
      <c r="C63" s="8"/>
      <c r="D63" s="8"/>
      <c r="E63" s="8"/>
      <c r="F63" s="8"/>
      <c r="G63" s="8"/>
      <c r="H63" s="8"/>
    </row>
    <row r="64" spans="1:8" ht="15.75" x14ac:dyDescent="0.25">
      <c r="A64" s="8" t="s">
        <v>15</v>
      </c>
      <c r="B64" s="8"/>
      <c r="C64" s="8"/>
      <c r="D64" s="8"/>
      <c r="E64" s="8"/>
      <c r="F64" s="8"/>
      <c r="G64" s="8"/>
      <c r="H64" s="8"/>
    </row>
    <row r="65" spans="1:8" ht="36.75" customHeight="1" x14ac:dyDescent="0.25">
      <c r="A65" s="8" t="s">
        <v>65</v>
      </c>
      <c r="B65" s="8"/>
      <c r="C65" s="8"/>
      <c r="D65" s="8"/>
      <c r="E65" s="8"/>
      <c r="F65" s="8"/>
      <c r="G65" s="8"/>
      <c r="H65" s="8"/>
    </row>
    <row r="66" spans="1:8" ht="15.75" x14ac:dyDescent="0.25">
      <c r="A66" s="5"/>
    </row>
    <row r="67" spans="1:8" ht="15.75" hidden="1" x14ac:dyDescent="0.25">
      <c r="A67" s="5"/>
    </row>
    <row r="68" spans="1:8" ht="15.75" hidden="1" x14ac:dyDescent="0.25">
      <c r="A68" s="5"/>
    </row>
    <row r="69" spans="1:8" ht="15.75" hidden="1" x14ac:dyDescent="0.25">
      <c r="A69" s="5"/>
    </row>
    <row r="70" spans="1:8" ht="15.75" x14ac:dyDescent="0.25">
      <c r="A70" s="4"/>
    </row>
    <row r="71" spans="1:8" ht="15.75" x14ac:dyDescent="0.25">
      <c r="A71" s="5" t="s">
        <v>45</v>
      </c>
    </row>
    <row r="72" spans="1:8" ht="15.75" x14ac:dyDescent="0.25">
      <c r="A72" s="5"/>
    </row>
    <row r="73" spans="1:8" ht="15.75" x14ac:dyDescent="0.25">
      <c r="A73" s="72" t="s">
        <v>66</v>
      </c>
      <c r="B73" s="73"/>
    </row>
    <row r="74" spans="1:8" x14ac:dyDescent="0.25">
      <c r="A74" s="3"/>
    </row>
    <row r="75" spans="1:8" ht="15.75" x14ac:dyDescent="0.25">
      <c r="A75" s="5" t="s">
        <v>45</v>
      </c>
    </row>
    <row r="76" spans="1:8" ht="15.75" x14ac:dyDescent="0.25">
      <c r="A76" s="5"/>
    </row>
    <row r="77" spans="1:8" ht="15.75" x14ac:dyDescent="0.25">
      <c r="A77" s="72" t="s">
        <v>67</v>
      </c>
      <c r="B77" s="73"/>
    </row>
  </sheetData>
  <mergeCells count="25">
    <mergeCell ref="B36:D36"/>
    <mergeCell ref="A1:H1"/>
    <mergeCell ref="A3:H3"/>
    <mergeCell ref="A5:H5"/>
    <mergeCell ref="A6:H6"/>
    <mergeCell ref="A7:H7"/>
    <mergeCell ref="A8:A9"/>
    <mergeCell ref="B8:B9"/>
    <mergeCell ref="C8:C9"/>
    <mergeCell ref="D8:D9"/>
    <mergeCell ref="E8:E9"/>
    <mergeCell ref="F8:F9"/>
    <mergeCell ref="G8:H8"/>
    <mergeCell ref="B22:D22"/>
    <mergeCell ref="B25:D25"/>
    <mergeCell ref="B27:D27"/>
    <mergeCell ref="A73:B73"/>
    <mergeCell ref="A77:B77"/>
    <mergeCell ref="B38:D38"/>
    <mergeCell ref="A43:B43"/>
    <mergeCell ref="A44:H44"/>
    <mergeCell ref="A45:H45"/>
    <mergeCell ref="A47:H47"/>
    <mergeCell ref="A50:H50"/>
    <mergeCell ref="A52:H52"/>
  </mergeCells>
  <hyperlinks>
    <hyperlink ref="B23" r:id="rId1" xr:uid="{00000000-0004-0000-0200-000000000000}"/>
  </hyperlinks>
  <pageMargins left="0.7" right="0.7" top="0.75" bottom="0.75" header="0.3" footer="0.3"/>
  <pageSetup paperSize="9" scale="42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</vt:lpstr>
      <vt:lpstr>2024</vt:lpstr>
      <vt:lpstr>2025</vt:lpstr>
      <vt:lpstr>'2023'!Область_печати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Сарбалина Асель</cp:lastModifiedBy>
  <cp:lastPrinted>2023-12-21T14:48:49Z</cp:lastPrinted>
  <dcterms:created xsi:type="dcterms:W3CDTF">2021-01-27T10:48:44Z</dcterms:created>
  <dcterms:modified xsi:type="dcterms:W3CDTF">2023-12-22T03:52:44Z</dcterms:modified>
</cp:coreProperties>
</file>