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 ЦПГИ\2. Грантополучатели\Договора (Сельские - МКИ)\2. ОФ «Гражданский альянс Костанайской области «ГрИн»\Согласование\"/>
    </mc:Choice>
  </mc:AlternateContent>
  <xr:revisionPtr revIDLastSave="0" documentId="13_ncr:1_{7A03741E-9EA3-45B8-B2DB-2D4749DEA245}" xr6:coauthVersionLast="47" xr6:coauthVersionMax="47" xr10:uidLastSave="{00000000-0000-0000-0000-000000000000}"/>
  <bookViews>
    <workbookView xWindow="45" yWindow="600" windowWidth="28755" windowHeight="15600" xr2:uid="{00000000-000D-0000-FFFF-FFFF00000000}"/>
  </bookViews>
  <sheets>
    <sheet name="смета" sheetId="2" r:id="rId1"/>
    <sheet name="ЗП" sheetId="3" r:id="rId2"/>
  </sheets>
  <definedNames>
    <definedName name="_xlnm.Print_Area" localSheetId="0">смета!$A$1:$H$62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F17" i="2"/>
  <c r="F18" i="2"/>
  <c r="F19" i="2"/>
  <c r="F20" i="2"/>
  <c r="F21" i="2"/>
  <c r="J13" i="3"/>
  <c r="H13" i="3"/>
  <c r="E13" i="3"/>
  <c r="C13" i="3"/>
  <c r="J14" i="3"/>
  <c r="H14" i="3"/>
  <c r="E14" i="3"/>
  <c r="C14" i="3"/>
  <c r="J12" i="3"/>
  <c r="E12" i="3"/>
  <c r="C12" i="3"/>
  <c r="J11" i="3"/>
  <c r="H11" i="3"/>
  <c r="E11" i="3"/>
  <c r="C11" i="3"/>
  <c r="J10" i="3"/>
  <c r="H10" i="3"/>
  <c r="E10" i="3"/>
  <c r="C10" i="3"/>
  <c r="G13" i="3" l="1"/>
  <c r="I13" i="3" s="1"/>
  <c r="D13" i="3"/>
  <c r="F13" i="3" s="1"/>
  <c r="K13" i="3" s="1"/>
  <c r="F12" i="3"/>
  <c r="G10" i="3"/>
  <c r="G11" i="3"/>
  <c r="I11" i="3" s="1"/>
  <c r="G14" i="3"/>
  <c r="I14" i="3" s="1"/>
  <c r="D10" i="3"/>
  <c r="F10" i="3" s="1"/>
  <c r="D11" i="3"/>
  <c r="F11" i="3" s="1"/>
  <c r="F14" i="3"/>
  <c r="I10" i="3"/>
  <c r="E4" i="3" l="1"/>
  <c r="E3" i="3"/>
  <c r="E2" i="3"/>
  <c r="E1" i="3"/>
  <c r="F25" i="2" l="1"/>
  <c r="F24" i="2" s="1"/>
  <c r="G24" i="2"/>
  <c r="H19" i="2"/>
  <c r="H20" i="2"/>
  <c r="G14" i="2"/>
  <c r="G13" i="2" s="1"/>
  <c r="G28" i="2"/>
  <c r="G26" i="2"/>
  <c r="F29" i="2"/>
  <c r="F28" i="2" s="1"/>
  <c r="H21" i="2"/>
  <c r="F15" i="2"/>
  <c r="H16" i="2"/>
  <c r="H18" i="2"/>
  <c r="F27" i="2"/>
  <c r="H27" i="2" s="1"/>
  <c r="F22" i="2"/>
  <c r="H22" i="2" s="1"/>
  <c r="F26" i="2" l="1"/>
  <c r="H26" i="2" s="1"/>
  <c r="G23" i="2"/>
  <c r="G30" i="2" s="1"/>
  <c r="H28" i="2"/>
  <c r="F23" i="2"/>
  <c r="H15" i="2"/>
  <c r="F14" i="2"/>
  <c r="F13" i="2" s="1"/>
  <c r="E15" i="3"/>
  <c r="E16" i="3" s="1"/>
  <c r="H25" i="2"/>
  <c r="H24" i="2"/>
  <c r="H29" i="2"/>
  <c r="H17" i="2"/>
  <c r="H15" i="3"/>
  <c r="H16" i="3" s="1"/>
  <c r="K14" i="3"/>
  <c r="J15" i="3"/>
  <c r="J16" i="3" s="1"/>
  <c r="C15" i="3"/>
  <c r="C16" i="3" s="1"/>
  <c r="H23" i="2" l="1"/>
  <c r="H14" i="2"/>
  <c r="H13" i="2"/>
  <c r="F30" i="2"/>
  <c r="G15" i="3"/>
  <c r="G16" i="3" s="1"/>
  <c r="I15" i="3"/>
  <c r="I16" i="3" s="1"/>
  <c r="K11" i="3"/>
  <c r="K12" i="3"/>
  <c r="D15" i="3"/>
  <c r="D16" i="3" s="1"/>
  <c r="K10" i="3"/>
  <c r="H30" i="2" l="1"/>
  <c r="G17" i="3"/>
  <c r="K15" i="3"/>
  <c r="K16" i="3" s="1"/>
  <c r="F15" i="3"/>
  <c r="F16" i="3" s="1"/>
</calcChain>
</file>

<file path=xl/sharedStrings.xml><?xml version="1.0" encoding="utf-8"?>
<sst xmlns="http://schemas.openxmlformats.org/spreadsheetml/2006/main" count="87" uniqueCount="63">
  <si>
    <t xml:space="preserve">Смета расходов по реализации социального проекта </t>
  </si>
  <si>
    <t>№</t>
  </si>
  <si>
    <t>Статьи расходов</t>
  </si>
  <si>
    <t>Единица измерения</t>
  </si>
  <si>
    <t>Количество</t>
  </si>
  <si>
    <t>Стоимость, в тенге</t>
  </si>
  <si>
    <t>Всего, в тенге</t>
  </si>
  <si>
    <t>Источники финансирования</t>
  </si>
  <si>
    <t>Средства гранта</t>
  </si>
  <si>
    <t>Заявитель (собственный вклад)</t>
  </si>
  <si>
    <t>Приложение № 2 
к Договору о предоставлении государственного гранта 
от «___» ________ 202___ года №____</t>
  </si>
  <si>
    <t>к Договору о предоставлении государственного гранта</t>
  </si>
  <si>
    <t>Административные затраты:</t>
  </si>
  <si>
    <t>Заработная плата, в том числе:</t>
  </si>
  <si>
    <t>Руководитель проекта</t>
  </si>
  <si>
    <t>месяц</t>
  </si>
  <si>
    <t>Бухгалтер</t>
  </si>
  <si>
    <t>Менеджер по связям с общественностью</t>
  </si>
  <si>
    <t>Координатор мероприятий</t>
  </si>
  <si>
    <t>Социальный налог и социальные отчисления</t>
  </si>
  <si>
    <t>Обязательные пенсионные взносы работодателя</t>
  </si>
  <si>
    <t>Обязательное социальное медицинское страхование</t>
  </si>
  <si>
    <t>Банковские услуги</t>
  </si>
  <si>
    <t>Прямые расходы:</t>
  </si>
  <si>
    <t>3.1</t>
  </si>
  <si>
    <t>Мероприятие 1. Деятельность сельских ресурсных центров</t>
  </si>
  <si>
    <t>Мероприятие 2. Организация выездных обучающих семинаров</t>
  </si>
  <si>
    <t>3.3.</t>
  </si>
  <si>
    <t>Мероприятие 3. Проведение Ярмарки идей и проектов</t>
  </si>
  <si>
    <t>Финансирование проектов</t>
  </si>
  <si>
    <t>проект</t>
  </si>
  <si>
    <t>Итого расходов</t>
  </si>
  <si>
    <t>Грантополучатель: ОФ «Гражданский альянс Костанайской области «ГрИн»</t>
  </si>
  <si>
    <t>Сумма гранта: 5 663 000 (Пять миллионов шестьсот шестьдесят три тысячи) тенге</t>
  </si>
  <si>
    <t>оклад</t>
  </si>
  <si>
    <t>ОПВ</t>
  </si>
  <si>
    <t>ИПН</t>
  </si>
  <si>
    <t>ВОСМС</t>
  </si>
  <si>
    <t>к выдаче</t>
  </si>
  <si>
    <t>СО</t>
  </si>
  <si>
    <t>ОПВР</t>
  </si>
  <si>
    <t>СН</t>
  </si>
  <si>
    <t>ОСМС</t>
  </si>
  <si>
    <t>итого</t>
  </si>
  <si>
    <t>Тема гранта: Развитие гражданских инициатив на селе</t>
  </si>
  <si>
    <t>3.2.</t>
  </si>
  <si>
    <t>Услуги по транспортным расходам</t>
  </si>
  <si>
    <t>Услуги региональных консультантов (ГПХ)</t>
  </si>
  <si>
    <t>от «14» марта 2024 года №21</t>
  </si>
  <si>
    <t>Получатель гранта:</t>
  </si>
  <si>
    <t>МО</t>
  </si>
  <si>
    <t>______________ Диас Л.</t>
  </si>
  <si>
    <t>Заместитель Председателя Правления</t>
  </si>
  <si>
    <t>______________ Балтаев Г.Т.</t>
  </si>
  <si>
    <t>Директор Департамента финансового контроля и мониторинга</t>
  </si>
  <si>
    <t>______________ Жаксыбергенова К.Ж.</t>
  </si>
  <si>
    <t>______________ Жампеисова А.О.</t>
  </si>
  <si>
    <t>С Приложением №2 ознакомлен:</t>
  </si>
  <si>
    <t>Руководитель ОФ «Гражданский альянс Костанайской области «ГрИн»</t>
  </si>
  <si>
    <t>_________________ Утебаева Д.К.</t>
  </si>
  <si>
    <t>НАО «Центр поддержки гражданских инициатив»</t>
  </si>
  <si>
    <t>Председатель Правления</t>
  </si>
  <si>
    <t>Главный менеджер Департамента финансового контроля и мониторинга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</si>
</sst>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₽_-;\-* #,##0\ _₽_-;_-* &quot;-&quot;\ _₽_-;_-@_-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1F1F1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F9F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6" fillId="0" borderId="0"/>
  </cellStyleXfs>
  <cellXfs count="5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right" vertical="center" indent="1"/>
    </xf>
    <xf numFmtId="0" fontId="3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right"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right" vertical="center" indent="1"/>
    </xf>
    <xf numFmtId="0" fontId="9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right"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horizontal="right" vertical="top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1" fontId="2" fillId="2" borderId="1" xfId="1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1" fontId="1" fillId="2" borderId="1" xfId="1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0" fontId="8" fillId="2" borderId="0" xfId="0" applyFont="1" applyFill="1" applyAlignment="1">
      <alignment vertical="top"/>
    </xf>
    <xf numFmtId="49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top"/>
    </xf>
    <xf numFmtId="164" fontId="2" fillId="2" borderId="1" xfId="1" applyNumberFormat="1" applyFont="1" applyFill="1" applyBorder="1" applyAlignment="1">
      <alignment vertical="top" wrapText="1"/>
    </xf>
    <xf numFmtId="164" fontId="2" fillId="2" borderId="1" xfId="1" applyNumberFormat="1" applyFont="1" applyFill="1" applyBorder="1" applyAlignment="1">
      <alignment vertical="top"/>
    </xf>
    <xf numFmtId="164" fontId="1" fillId="2" borderId="1" xfId="1" applyNumberFormat="1" applyFont="1" applyFill="1" applyBorder="1" applyAlignment="1">
      <alignment vertical="top"/>
    </xf>
    <xf numFmtId="164" fontId="1" fillId="2" borderId="1" xfId="1" applyNumberFormat="1" applyFont="1" applyFill="1" applyBorder="1" applyAlignment="1">
      <alignment vertical="top" wrapText="1"/>
    </xf>
    <xf numFmtId="0" fontId="10" fillId="0" borderId="0" xfId="0" applyFont="1" applyAlignment="1">
      <alignment horizontal="left" vertical="center"/>
    </xf>
    <xf numFmtId="0" fontId="2" fillId="2" borderId="0" xfId="0" applyFont="1" applyFill="1" applyAlignment="1">
      <alignment horizontal="right" vertical="top"/>
    </xf>
    <xf numFmtId="0" fontId="2" fillId="0" borderId="0" xfId="0" applyFont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top" wrapText="1"/>
    </xf>
  </cellXfs>
  <cellStyles count="3">
    <cellStyle name="Excel Built-in Normal" xfId="2" xr:uid="{EE5303D0-4872-4D04-8366-8D5565E1DE89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0D493-CA5E-4A69-A2E8-4669F2F108DD}">
  <dimension ref="A1:H59"/>
  <sheetViews>
    <sheetView tabSelected="1" view="pageBreakPreview" zoomScale="70" zoomScaleNormal="100" zoomScaleSheetLayoutView="70" workbookViewId="0">
      <selection activeCell="A8" sqref="A8:H8"/>
    </sheetView>
  </sheetViews>
  <sheetFormatPr defaultColWidth="9.140625" defaultRowHeight="15.75" x14ac:dyDescent="0.25"/>
  <cols>
    <col min="1" max="1" width="4.5703125" style="19" customWidth="1"/>
    <col min="2" max="2" width="44.7109375" style="19" customWidth="1"/>
    <col min="3" max="3" width="12.42578125" style="19" customWidth="1"/>
    <col min="4" max="4" width="14" style="19" customWidth="1"/>
    <col min="5" max="5" width="14.42578125" style="19" customWidth="1"/>
    <col min="6" max="6" width="17.28515625" style="21" customWidth="1"/>
    <col min="7" max="8" width="17.28515625" style="19" customWidth="1"/>
    <col min="9" max="16384" width="9.140625" style="19"/>
  </cols>
  <sheetData>
    <row r="1" spans="1:8" x14ac:dyDescent="0.25">
      <c r="A1" s="49" t="s">
        <v>10</v>
      </c>
      <c r="B1" s="49"/>
      <c r="C1" s="49"/>
      <c r="D1" s="49"/>
      <c r="E1" s="49"/>
      <c r="F1" s="49"/>
      <c r="G1" s="49"/>
      <c r="H1" s="49"/>
    </row>
    <row r="2" spans="1:8" x14ac:dyDescent="0.25">
      <c r="A2" s="49" t="s">
        <v>11</v>
      </c>
      <c r="B2" s="49"/>
      <c r="C2" s="49"/>
      <c r="D2" s="49"/>
      <c r="E2" s="49"/>
      <c r="F2" s="49"/>
      <c r="G2" s="49"/>
      <c r="H2" s="49"/>
    </row>
    <row r="3" spans="1:8" x14ac:dyDescent="0.25">
      <c r="A3" s="49" t="s">
        <v>48</v>
      </c>
      <c r="B3" s="49"/>
      <c r="C3" s="49"/>
      <c r="D3" s="49"/>
      <c r="E3" s="49"/>
      <c r="F3" s="49"/>
      <c r="G3" s="49"/>
      <c r="H3" s="49"/>
    </row>
    <row r="4" spans="1:8" x14ac:dyDescent="0.25">
      <c r="A4" s="20"/>
    </row>
    <row r="5" spans="1:8" s="22" customFormat="1" x14ac:dyDescent="0.25">
      <c r="A5" s="50" t="s">
        <v>0</v>
      </c>
      <c r="B5" s="50"/>
      <c r="C5" s="50"/>
      <c r="D5" s="50"/>
      <c r="E5" s="50"/>
      <c r="F5" s="50"/>
      <c r="G5" s="50"/>
      <c r="H5" s="50"/>
    </row>
    <row r="6" spans="1:8" s="22" customFormat="1" x14ac:dyDescent="0.25">
      <c r="A6" s="23"/>
      <c r="B6" s="24"/>
      <c r="C6" s="24"/>
      <c r="D6" s="24"/>
      <c r="E6" s="24"/>
      <c r="F6" s="25"/>
      <c r="G6" s="24"/>
    </row>
    <row r="7" spans="1:8" s="22" customFormat="1" x14ac:dyDescent="0.25">
      <c r="A7" s="51" t="s">
        <v>32</v>
      </c>
      <c r="B7" s="51"/>
      <c r="C7" s="51"/>
      <c r="D7" s="51"/>
      <c r="E7" s="51"/>
      <c r="F7" s="51"/>
      <c r="G7" s="51"/>
      <c r="H7" s="51"/>
    </row>
    <row r="8" spans="1:8" s="22" customFormat="1" x14ac:dyDescent="0.25">
      <c r="A8" s="51" t="s">
        <v>44</v>
      </c>
      <c r="B8" s="51"/>
      <c r="C8" s="51"/>
      <c r="D8" s="51"/>
      <c r="E8" s="51"/>
      <c r="F8" s="51"/>
      <c r="G8" s="51"/>
      <c r="H8" s="51"/>
    </row>
    <row r="9" spans="1:8" s="22" customFormat="1" x14ac:dyDescent="0.25">
      <c r="A9" s="51" t="s">
        <v>33</v>
      </c>
      <c r="B9" s="51"/>
      <c r="C9" s="51"/>
      <c r="D9" s="51"/>
      <c r="E9" s="51"/>
      <c r="F9" s="51"/>
      <c r="G9" s="51"/>
      <c r="H9" s="51"/>
    </row>
    <row r="10" spans="1:8" x14ac:dyDescent="0.25">
      <c r="A10" s="20"/>
      <c r="B10" s="20"/>
      <c r="C10" s="20"/>
      <c r="D10" s="20"/>
      <c r="E10" s="20"/>
      <c r="G10" s="20"/>
      <c r="H10" s="20"/>
    </row>
    <row r="11" spans="1:8" s="22" customFormat="1" ht="31.5" customHeight="1" x14ac:dyDescent="0.25">
      <c r="A11" s="53" t="s">
        <v>1</v>
      </c>
      <c r="B11" s="53" t="s">
        <v>2</v>
      </c>
      <c r="C11" s="53" t="s">
        <v>3</v>
      </c>
      <c r="D11" s="53" t="s">
        <v>4</v>
      </c>
      <c r="E11" s="53" t="s">
        <v>5</v>
      </c>
      <c r="F11" s="52" t="s">
        <v>6</v>
      </c>
      <c r="G11" s="53" t="s">
        <v>7</v>
      </c>
      <c r="H11" s="53"/>
    </row>
    <row r="12" spans="1:8" s="22" customFormat="1" ht="47.25" x14ac:dyDescent="0.25">
      <c r="A12" s="53"/>
      <c r="B12" s="53"/>
      <c r="C12" s="53"/>
      <c r="D12" s="53"/>
      <c r="E12" s="53"/>
      <c r="F12" s="52"/>
      <c r="G12" s="26" t="s">
        <v>9</v>
      </c>
      <c r="H12" s="26" t="s">
        <v>8</v>
      </c>
    </row>
    <row r="13" spans="1:8" s="22" customFormat="1" x14ac:dyDescent="0.25">
      <c r="A13" s="27">
        <v>1</v>
      </c>
      <c r="B13" s="28" t="s">
        <v>12</v>
      </c>
      <c r="C13" s="26"/>
      <c r="D13" s="29"/>
      <c r="E13" s="40"/>
      <c r="F13" s="41">
        <f>F14+F22</f>
        <v>3485280</v>
      </c>
      <c r="G13" s="41">
        <f>G14+G19+G21+G22+G20</f>
        <v>20000</v>
      </c>
      <c r="H13" s="40">
        <f>F13-G13</f>
        <v>3465280</v>
      </c>
    </row>
    <row r="14" spans="1:8" s="22" customFormat="1" x14ac:dyDescent="0.25">
      <c r="A14" s="27"/>
      <c r="B14" s="28" t="s">
        <v>13</v>
      </c>
      <c r="C14" s="26"/>
      <c r="D14" s="29"/>
      <c r="E14" s="40"/>
      <c r="F14" s="41">
        <f>F15+F16+F17+F18+F19+F20+F21</f>
        <v>3465280</v>
      </c>
      <c r="G14" s="41">
        <f>G15+G16+G17+G18</f>
        <v>0</v>
      </c>
      <c r="H14" s="40">
        <f t="shared" ref="H14:H29" si="0">F14-G14</f>
        <v>3465280</v>
      </c>
    </row>
    <row r="15" spans="1:8" x14ac:dyDescent="0.25">
      <c r="A15" s="30"/>
      <c r="B15" s="31" t="s">
        <v>14</v>
      </c>
      <c r="C15" s="32" t="s">
        <v>15</v>
      </c>
      <c r="D15" s="33">
        <v>8</v>
      </c>
      <c r="E15" s="42">
        <v>143438</v>
      </c>
      <c r="F15" s="42">
        <f>D15*E15</f>
        <v>1147504</v>
      </c>
      <c r="G15" s="43"/>
      <c r="H15" s="40">
        <f t="shared" si="0"/>
        <v>1147504</v>
      </c>
    </row>
    <row r="16" spans="1:8" x14ac:dyDescent="0.25">
      <c r="A16" s="30"/>
      <c r="B16" s="31" t="s">
        <v>16</v>
      </c>
      <c r="C16" s="32" t="s">
        <v>15</v>
      </c>
      <c r="D16" s="33">
        <v>8</v>
      </c>
      <c r="E16" s="42">
        <v>95625</v>
      </c>
      <c r="F16" s="42">
        <f t="shared" ref="F16:F21" si="1">D16*E16</f>
        <v>765000</v>
      </c>
      <c r="G16" s="43"/>
      <c r="H16" s="40">
        <f t="shared" si="0"/>
        <v>765000</v>
      </c>
    </row>
    <row r="17" spans="1:8" x14ac:dyDescent="0.25">
      <c r="A17" s="30"/>
      <c r="B17" s="31" t="s">
        <v>17</v>
      </c>
      <c r="C17" s="32" t="s">
        <v>15</v>
      </c>
      <c r="D17" s="33">
        <v>8</v>
      </c>
      <c r="E17" s="42">
        <v>47813</v>
      </c>
      <c r="F17" s="42">
        <f t="shared" si="1"/>
        <v>382504</v>
      </c>
      <c r="G17" s="43"/>
      <c r="H17" s="40">
        <f t="shared" si="0"/>
        <v>382504</v>
      </c>
    </row>
    <row r="18" spans="1:8" x14ac:dyDescent="0.25">
      <c r="A18" s="30"/>
      <c r="B18" s="31" t="s">
        <v>18</v>
      </c>
      <c r="C18" s="32" t="s">
        <v>15</v>
      </c>
      <c r="D18" s="33">
        <v>8</v>
      </c>
      <c r="E18" s="42">
        <v>95625</v>
      </c>
      <c r="F18" s="42">
        <f t="shared" si="1"/>
        <v>765000</v>
      </c>
      <c r="G18" s="43"/>
      <c r="H18" s="40">
        <f t="shared" si="0"/>
        <v>765000</v>
      </c>
    </row>
    <row r="19" spans="1:8" ht="15.6" customHeight="1" x14ac:dyDescent="0.25">
      <c r="A19" s="30"/>
      <c r="B19" s="31" t="s">
        <v>19</v>
      </c>
      <c r="C19" s="32" t="s">
        <v>15</v>
      </c>
      <c r="D19" s="33">
        <v>8</v>
      </c>
      <c r="E19" s="42">
        <v>32889</v>
      </c>
      <c r="F19" s="42">
        <f t="shared" si="1"/>
        <v>263112</v>
      </c>
      <c r="G19" s="43"/>
      <c r="H19" s="40">
        <f t="shared" si="0"/>
        <v>263112</v>
      </c>
    </row>
    <row r="20" spans="1:8" s="35" customFormat="1" ht="31.5" x14ac:dyDescent="0.25">
      <c r="A20" s="34"/>
      <c r="B20" s="31" t="s">
        <v>20</v>
      </c>
      <c r="C20" s="32" t="s">
        <v>15</v>
      </c>
      <c r="D20" s="33">
        <v>8</v>
      </c>
      <c r="E20" s="42">
        <v>6295</v>
      </c>
      <c r="F20" s="42">
        <f t="shared" si="1"/>
        <v>50360</v>
      </c>
      <c r="G20" s="43"/>
      <c r="H20" s="40">
        <f t="shared" si="0"/>
        <v>50360</v>
      </c>
    </row>
    <row r="21" spans="1:8" ht="15.75" customHeight="1" x14ac:dyDescent="0.25">
      <c r="A21" s="30"/>
      <c r="B21" s="31" t="s">
        <v>21</v>
      </c>
      <c r="C21" s="32" t="s">
        <v>15</v>
      </c>
      <c r="D21" s="33">
        <v>8</v>
      </c>
      <c r="E21" s="42">
        <v>11475</v>
      </c>
      <c r="F21" s="42">
        <f t="shared" si="1"/>
        <v>91800</v>
      </c>
      <c r="G21" s="43"/>
      <c r="H21" s="40">
        <f t="shared" si="0"/>
        <v>91800</v>
      </c>
    </row>
    <row r="22" spans="1:8" x14ac:dyDescent="0.25">
      <c r="A22" s="30"/>
      <c r="B22" s="31" t="s">
        <v>22</v>
      </c>
      <c r="C22" s="32" t="s">
        <v>15</v>
      </c>
      <c r="D22" s="33">
        <v>1</v>
      </c>
      <c r="E22" s="42">
        <v>20000</v>
      </c>
      <c r="F22" s="42">
        <f t="shared" ref="F22" si="2">D22*E22</f>
        <v>20000</v>
      </c>
      <c r="G22" s="43">
        <v>20000</v>
      </c>
      <c r="H22" s="40">
        <f t="shared" si="0"/>
        <v>0</v>
      </c>
    </row>
    <row r="23" spans="1:8" s="22" customFormat="1" x14ac:dyDescent="0.25">
      <c r="A23" s="27">
        <v>3</v>
      </c>
      <c r="B23" s="28" t="s">
        <v>23</v>
      </c>
      <c r="C23" s="26"/>
      <c r="D23" s="29"/>
      <c r="E23" s="41"/>
      <c r="F23" s="41">
        <f>F24+F26+F28</f>
        <v>2317720</v>
      </c>
      <c r="G23" s="41">
        <f>G24+G26+G28</f>
        <v>120000</v>
      </c>
      <c r="H23" s="40">
        <f t="shared" si="0"/>
        <v>2197720</v>
      </c>
    </row>
    <row r="24" spans="1:8" s="22" customFormat="1" ht="31.5" x14ac:dyDescent="0.25">
      <c r="A24" s="27" t="s">
        <v>24</v>
      </c>
      <c r="B24" s="28" t="s">
        <v>25</v>
      </c>
      <c r="C24" s="26"/>
      <c r="D24" s="29"/>
      <c r="E24" s="41"/>
      <c r="F24" s="41">
        <f>F25</f>
        <v>197720</v>
      </c>
      <c r="G24" s="41">
        <f>G25</f>
        <v>0</v>
      </c>
      <c r="H24" s="40">
        <f t="shared" si="0"/>
        <v>197720</v>
      </c>
    </row>
    <row r="25" spans="1:8" ht="18" customHeight="1" x14ac:dyDescent="0.25">
      <c r="A25" s="30"/>
      <c r="B25" s="31" t="s">
        <v>47</v>
      </c>
      <c r="C25" s="32" t="s">
        <v>15</v>
      </c>
      <c r="D25" s="33">
        <v>4</v>
      </c>
      <c r="E25" s="42">
        <v>49430</v>
      </c>
      <c r="F25" s="42">
        <f>D25*E25</f>
        <v>197720</v>
      </c>
      <c r="G25" s="43"/>
      <c r="H25" s="40">
        <f t="shared" si="0"/>
        <v>197720</v>
      </c>
    </row>
    <row r="26" spans="1:8" s="22" customFormat="1" ht="31.5" x14ac:dyDescent="0.25">
      <c r="A26" s="27" t="s">
        <v>45</v>
      </c>
      <c r="B26" s="28" t="s">
        <v>26</v>
      </c>
      <c r="C26" s="26"/>
      <c r="D26" s="29"/>
      <c r="E26" s="41"/>
      <c r="F26" s="41">
        <f>F27</f>
        <v>120000</v>
      </c>
      <c r="G26" s="41">
        <f>G27</f>
        <v>120000</v>
      </c>
      <c r="H26" s="40">
        <f t="shared" si="0"/>
        <v>0</v>
      </c>
    </row>
    <row r="27" spans="1:8" x14ac:dyDescent="0.25">
      <c r="A27" s="30"/>
      <c r="B27" s="31" t="s">
        <v>46</v>
      </c>
      <c r="C27" s="32"/>
      <c r="D27" s="33">
        <v>1</v>
      </c>
      <c r="E27" s="42">
        <v>120000</v>
      </c>
      <c r="F27" s="42">
        <f>D27*E27</f>
        <v>120000</v>
      </c>
      <c r="G27" s="43">
        <v>120000</v>
      </c>
      <c r="H27" s="40">
        <f t="shared" si="0"/>
        <v>0</v>
      </c>
    </row>
    <row r="28" spans="1:8" s="22" customFormat="1" ht="31.5" x14ac:dyDescent="0.25">
      <c r="A28" s="27" t="s">
        <v>27</v>
      </c>
      <c r="B28" s="28" t="s">
        <v>28</v>
      </c>
      <c r="C28" s="26"/>
      <c r="D28" s="29"/>
      <c r="E28" s="41"/>
      <c r="F28" s="41">
        <f>F29</f>
        <v>2000000</v>
      </c>
      <c r="G28" s="41">
        <f>G29</f>
        <v>0</v>
      </c>
      <c r="H28" s="40">
        <f t="shared" si="0"/>
        <v>2000000</v>
      </c>
    </row>
    <row r="29" spans="1:8" s="35" customFormat="1" x14ac:dyDescent="0.25">
      <c r="A29" s="34"/>
      <c r="B29" s="31" t="s">
        <v>29</v>
      </c>
      <c r="C29" s="32" t="s">
        <v>30</v>
      </c>
      <c r="D29" s="33">
        <v>4</v>
      </c>
      <c r="E29" s="42">
        <v>500000</v>
      </c>
      <c r="F29" s="42">
        <f>E29*D29</f>
        <v>2000000</v>
      </c>
      <c r="G29" s="43"/>
      <c r="H29" s="40">
        <f t="shared" si="0"/>
        <v>2000000</v>
      </c>
    </row>
    <row r="30" spans="1:8" s="22" customFormat="1" x14ac:dyDescent="0.25">
      <c r="A30" s="36"/>
      <c r="B30" s="37" t="s">
        <v>31</v>
      </c>
      <c r="C30" s="38"/>
      <c r="D30" s="39"/>
      <c r="E30" s="41"/>
      <c r="F30" s="41">
        <f>F13+F23</f>
        <v>5803000</v>
      </c>
      <c r="G30" s="41">
        <f>G13+G23</f>
        <v>140000</v>
      </c>
      <c r="H30" s="41">
        <f t="shared" ref="H30" si="3">H13+H23</f>
        <v>5663000</v>
      </c>
    </row>
    <row r="32" spans="1:8" s="22" customFormat="1" x14ac:dyDescent="0.25">
      <c r="A32" s="44" t="s">
        <v>57</v>
      </c>
      <c r="F32" s="45"/>
    </row>
    <row r="33" spans="1:6" s="22" customFormat="1" x14ac:dyDescent="0.25">
      <c r="A33" s="46"/>
      <c r="F33" s="45"/>
    </row>
    <row r="34" spans="1:6" s="22" customFormat="1" x14ac:dyDescent="0.25">
      <c r="A34" s="44" t="s">
        <v>49</v>
      </c>
      <c r="F34" s="45"/>
    </row>
    <row r="35" spans="1:6" s="22" customFormat="1" x14ac:dyDescent="0.25">
      <c r="A35" s="46"/>
      <c r="F35" s="45"/>
    </row>
    <row r="36" spans="1:6" s="22" customFormat="1" x14ac:dyDescent="0.25">
      <c r="A36" s="44" t="s">
        <v>58</v>
      </c>
      <c r="F36" s="45"/>
    </row>
    <row r="37" spans="1:6" s="22" customFormat="1" x14ac:dyDescent="0.25">
      <c r="A37" s="46"/>
      <c r="F37" s="45"/>
    </row>
    <row r="38" spans="1:6" s="22" customFormat="1" x14ac:dyDescent="0.25">
      <c r="A38" s="44" t="s">
        <v>59</v>
      </c>
      <c r="F38" s="45"/>
    </row>
    <row r="39" spans="1:6" s="22" customFormat="1" x14ac:dyDescent="0.25">
      <c r="A39" s="44" t="s">
        <v>50</v>
      </c>
      <c r="F39" s="45"/>
    </row>
    <row r="40" spans="1:6" s="22" customFormat="1" x14ac:dyDescent="0.25">
      <c r="A40" s="46"/>
      <c r="F40" s="45"/>
    </row>
    <row r="41" spans="1:6" s="22" customFormat="1" x14ac:dyDescent="0.25">
      <c r="A41" s="44" t="s">
        <v>60</v>
      </c>
      <c r="F41" s="45"/>
    </row>
    <row r="42" spans="1:6" s="22" customFormat="1" x14ac:dyDescent="0.25">
      <c r="A42" s="46"/>
      <c r="F42" s="45"/>
    </row>
    <row r="43" spans="1:6" s="22" customFormat="1" x14ac:dyDescent="0.25">
      <c r="A43" s="44" t="s">
        <v>61</v>
      </c>
      <c r="F43" s="45"/>
    </row>
    <row r="44" spans="1:6" s="22" customFormat="1" x14ac:dyDescent="0.25">
      <c r="A44" s="46"/>
      <c r="F44" s="45"/>
    </row>
    <row r="45" spans="1:6" s="22" customFormat="1" x14ac:dyDescent="0.25">
      <c r="A45" s="44" t="s">
        <v>51</v>
      </c>
      <c r="F45" s="45"/>
    </row>
    <row r="46" spans="1:6" s="22" customFormat="1" x14ac:dyDescent="0.25">
      <c r="A46" s="44" t="s">
        <v>50</v>
      </c>
      <c r="F46" s="45"/>
    </row>
    <row r="47" spans="1:6" s="22" customFormat="1" x14ac:dyDescent="0.25">
      <c r="A47" s="46"/>
      <c r="F47" s="45"/>
    </row>
    <row r="48" spans="1:6" s="22" customFormat="1" x14ac:dyDescent="0.25">
      <c r="A48" s="44" t="s">
        <v>52</v>
      </c>
      <c r="F48" s="45"/>
    </row>
    <row r="49" spans="1:6" s="22" customFormat="1" x14ac:dyDescent="0.25">
      <c r="A49" s="46"/>
      <c r="F49" s="45"/>
    </row>
    <row r="50" spans="1:6" s="22" customFormat="1" x14ac:dyDescent="0.25">
      <c r="A50" s="44" t="s">
        <v>53</v>
      </c>
      <c r="F50" s="45"/>
    </row>
    <row r="51" spans="1:6" s="22" customFormat="1" x14ac:dyDescent="0.25">
      <c r="A51" s="46"/>
      <c r="F51" s="45"/>
    </row>
    <row r="52" spans="1:6" s="22" customFormat="1" x14ac:dyDescent="0.25">
      <c r="A52" s="46"/>
      <c r="F52" s="45"/>
    </row>
    <row r="53" spans="1:6" s="22" customFormat="1" x14ac:dyDescent="0.25">
      <c r="A53" s="44" t="s">
        <v>54</v>
      </c>
      <c r="F53" s="45"/>
    </row>
    <row r="54" spans="1:6" s="22" customFormat="1" x14ac:dyDescent="0.25">
      <c r="A54" s="46"/>
      <c r="F54" s="45"/>
    </row>
    <row r="55" spans="1:6" s="22" customFormat="1" x14ac:dyDescent="0.25">
      <c r="A55" s="44" t="s">
        <v>55</v>
      </c>
      <c r="F55" s="45"/>
    </row>
    <row r="56" spans="1:6" s="22" customFormat="1" x14ac:dyDescent="0.25">
      <c r="A56" s="46"/>
      <c r="F56" s="45"/>
    </row>
    <row r="57" spans="1:6" s="22" customFormat="1" x14ac:dyDescent="0.25">
      <c r="A57" s="44" t="s">
        <v>62</v>
      </c>
      <c r="F57" s="45"/>
    </row>
    <row r="58" spans="1:6" s="22" customFormat="1" x14ac:dyDescent="0.25">
      <c r="A58" s="47"/>
      <c r="F58" s="45"/>
    </row>
    <row r="59" spans="1:6" s="22" customFormat="1" x14ac:dyDescent="0.25">
      <c r="A59" s="48" t="s">
        <v>56</v>
      </c>
      <c r="F59" s="45"/>
    </row>
  </sheetData>
  <mergeCells count="14">
    <mergeCell ref="F11:F12"/>
    <mergeCell ref="G11:H11"/>
    <mergeCell ref="A11:A12"/>
    <mergeCell ref="B11:B12"/>
    <mergeCell ref="C11:C12"/>
    <mergeCell ref="D11:D12"/>
    <mergeCell ref="E11:E12"/>
    <mergeCell ref="A1:H1"/>
    <mergeCell ref="A5:H5"/>
    <mergeCell ref="A7:H7"/>
    <mergeCell ref="A8:H8"/>
    <mergeCell ref="A9:H9"/>
    <mergeCell ref="A2:H2"/>
    <mergeCell ref="A3:H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DE75E-EB8C-4C2F-9165-971003297DDE}">
  <dimension ref="A1:K17"/>
  <sheetViews>
    <sheetView workbookViewId="0">
      <selection activeCell="B24" sqref="B24"/>
    </sheetView>
  </sheetViews>
  <sheetFormatPr defaultRowHeight="12.75" x14ac:dyDescent="0.2"/>
  <cols>
    <col min="1" max="1" width="48" style="1" customWidth="1"/>
    <col min="2" max="3" width="9.28515625" style="1" bestFit="1" customWidth="1"/>
    <col min="4" max="4" width="11.85546875" style="1" bestFit="1" customWidth="1"/>
    <col min="5" max="5" width="12.85546875" style="1" customWidth="1"/>
    <col min="6" max="9" width="9.28515625" style="1" bestFit="1" customWidth="1"/>
    <col min="10" max="10" width="10.140625" style="1" bestFit="1" customWidth="1"/>
    <col min="11" max="16384" width="9.140625" style="1"/>
  </cols>
  <sheetData>
    <row r="1" spans="1:11" x14ac:dyDescent="0.2">
      <c r="A1" s="2" t="s">
        <v>14</v>
      </c>
      <c r="B1" s="3" t="s">
        <v>15</v>
      </c>
      <c r="C1" s="4">
        <v>8</v>
      </c>
      <c r="D1" s="5">
        <v>143438</v>
      </c>
      <c r="E1" s="6">
        <f>C1*D1</f>
        <v>1147504</v>
      </c>
    </row>
    <row r="2" spans="1:11" x14ac:dyDescent="0.2">
      <c r="A2" s="2" t="s">
        <v>16</v>
      </c>
      <c r="B2" s="3" t="s">
        <v>15</v>
      </c>
      <c r="C2" s="4">
        <v>8</v>
      </c>
      <c r="D2" s="5">
        <v>95625</v>
      </c>
      <c r="E2" s="6">
        <f t="shared" ref="E2:E4" si="0">C2*D2</f>
        <v>765000</v>
      </c>
    </row>
    <row r="3" spans="1:11" x14ac:dyDescent="0.2">
      <c r="A3" s="2" t="s">
        <v>17</v>
      </c>
      <c r="B3" s="3" t="s">
        <v>15</v>
      </c>
      <c r="C3" s="4">
        <v>8</v>
      </c>
      <c r="D3" s="5">
        <v>47813</v>
      </c>
      <c r="E3" s="6">
        <f t="shared" si="0"/>
        <v>382504</v>
      </c>
    </row>
    <row r="4" spans="1:11" x14ac:dyDescent="0.2">
      <c r="A4" s="2" t="s">
        <v>18</v>
      </c>
      <c r="B4" s="3" t="s">
        <v>15</v>
      </c>
      <c r="C4" s="4">
        <v>8</v>
      </c>
      <c r="D4" s="5">
        <v>95625</v>
      </c>
      <c r="E4" s="6">
        <f t="shared" si="0"/>
        <v>765000</v>
      </c>
    </row>
    <row r="5" spans="1:11" x14ac:dyDescent="0.2">
      <c r="A5" s="13" t="s">
        <v>19</v>
      </c>
      <c r="B5" s="14" t="s">
        <v>15</v>
      </c>
      <c r="C5" s="15">
        <v>8</v>
      </c>
      <c r="D5" s="16">
        <v>32889</v>
      </c>
      <c r="E5" s="17">
        <v>263112</v>
      </c>
    </row>
    <row r="6" spans="1:11" x14ac:dyDescent="0.2">
      <c r="A6" s="13" t="s">
        <v>20</v>
      </c>
      <c r="B6" s="14" t="s">
        <v>15</v>
      </c>
      <c r="C6" s="15">
        <v>8</v>
      </c>
      <c r="D6" s="16">
        <v>6295</v>
      </c>
      <c r="E6" s="17">
        <v>50360</v>
      </c>
    </row>
    <row r="7" spans="1:11" x14ac:dyDescent="0.2">
      <c r="A7" s="18" t="s">
        <v>21</v>
      </c>
      <c r="B7" s="14" t="s">
        <v>15</v>
      </c>
      <c r="C7" s="15">
        <v>8</v>
      </c>
      <c r="D7" s="16">
        <v>11475</v>
      </c>
      <c r="E7" s="17">
        <v>91800</v>
      </c>
    </row>
    <row r="9" spans="1:11" x14ac:dyDescent="0.2">
      <c r="B9" s="7" t="s">
        <v>34</v>
      </c>
      <c r="C9" s="7" t="s">
        <v>35</v>
      </c>
      <c r="D9" s="7" t="s">
        <v>36</v>
      </c>
      <c r="E9" s="7" t="s">
        <v>37</v>
      </c>
      <c r="F9" s="7" t="s">
        <v>38</v>
      </c>
      <c r="G9" s="8" t="s">
        <v>39</v>
      </c>
      <c r="H9" s="8" t="s">
        <v>40</v>
      </c>
      <c r="I9" s="8" t="s">
        <v>41</v>
      </c>
      <c r="J9" s="8" t="s">
        <v>42</v>
      </c>
      <c r="K9" s="7" t="s">
        <v>43</v>
      </c>
    </row>
    <row r="10" spans="1:11" x14ac:dyDescent="0.2">
      <c r="B10" s="5">
        <v>143438</v>
      </c>
      <c r="C10" s="9">
        <f t="shared" ref="C10:C14" si="1">B10*10%</f>
        <v>14343.800000000001</v>
      </c>
      <c r="D10" s="9">
        <f t="shared" ref="D10:D11" si="2">((B10-C10-(14*3692))-E10)*0.1</f>
        <v>7453.7440000000006</v>
      </c>
      <c r="E10" s="9">
        <f t="shared" ref="E10:E14" si="3">B10*2%</f>
        <v>2868.76</v>
      </c>
      <c r="F10" s="9">
        <f t="shared" ref="F10:F14" si="4">B10-C10-D10-E10</f>
        <v>118771.696</v>
      </c>
      <c r="G10" s="10">
        <f t="shared" ref="G10:G14" si="5">(B10-C10)*0.035</f>
        <v>4518.2970000000005</v>
      </c>
      <c r="H10" s="10">
        <f t="shared" ref="H10:H14" si="6">B10*0.015</f>
        <v>2151.5699999999997</v>
      </c>
      <c r="I10" s="10">
        <f t="shared" ref="I10:I14" si="7">((B10-C10-E10)*9.5%)-G10</f>
        <v>7473.1198000000004</v>
      </c>
      <c r="J10" s="10">
        <f t="shared" ref="J10:J14" si="8">B10*3%</f>
        <v>4303.1399999999994</v>
      </c>
      <c r="K10" s="9">
        <f>C10+D10+E10+F10</f>
        <v>143438</v>
      </c>
    </row>
    <row r="11" spans="1:11" x14ac:dyDescent="0.2">
      <c r="B11" s="5">
        <v>95625</v>
      </c>
      <c r="C11" s="9">
        <f t="shared" si="1"/>
        <v>9562.5</v>
      </c>
      <c r="D11" s="9">
        <f t="shared" si="2"/>
        <v>3246.2000000000003</v>
      </c>
      <c r="E11" s="9">
        <f t="shared" si="3"/>
        <v>1912.5</v>
      </c>
      <c r="F11" s="9">
        <f t="shared" si="4"/>
        <v>80903.8</v>
      </c>
      <c r="G11" s="10">
        <f t="shared" si="5"/>
        <v>3012.1875000000005</v>
      </c>
      <c r="H11" s="10">
        <f t="shared" si="6"/>
        <v>1434.375</v>
      </c>
      <c r="I11" s="10">
        <f t="shared" si="7"/>
        <v>4982.0625</v>
      </c>
      <c r="J11" s="10">
        <f t="shared" si="8"/>
        <v>2868.75</v>
      </c>
      <c r="K11" s="9">
        <f t="shared" ref="K11:K14" si="9">C11+D11+E11+F11</f>
        <v>95625</v>
      </c>
    </row>
    <row r="12" spans="1:11" x14ac:dyDescent="0.2">
      <c r="B12" s="5">
        <v>47813</v>
      </c>
      <c r="C12" s="9">
        <f t="shared" si="1"/>
        <v>4781.3</v>
      </c>
      <c r="D12" s="9">
        <v>0</v>
      </c>
      <c r="E12" s="9">
        <f t="shared" si="3"/>
        <v>956.26</v>
      </c>
      <c r="F12" s="9">
        <f t="shared" si="4"/>
        <v>42075.439999999995</v>
      </c>
      <c r="G12" s="10">
        <v>2975</v>
      </c>
      <c r="H12" s="10">
        <v>1275</v>
      </c>
      <c r="I12" s="10">
        <v>1935</v>
      </c>
      <c r="J12" s="10">
        <f t="shared" si="8"/>
        <v>1434.3899999999999</v>
      </c>
      <c r="K12" s="9">
        <f t="shared" si="9"/>
        <v>47812.999999999993</v>
      </c>
    </row>
    <row r="13" spans="1:11" x14ac:dyDescent="0.2">
      <c r="B13" s="5">
        <v>95625</v>
      </c>
      <c r="C13" s="9">
        <f t="shared" ref="C13" si="10">B13*10%</f>
        <v>9562.5</v>
      </c>
      <c r="D13" s="9">
        <f t="shared" ref="D13" si="11">((B13-C13-(14*3692))-E13)*0.1</f>
        <v>3246.2000000000003</v>
      </c>
      <c r="E13" s="9">
        <f t="shared" ref="E13" si="12">B13*2%</f>
        <v>1912.5</v>
      </c>
      <c r="F13" s="9">
        <f t="shared" ref="F13" si="13">B13-C13-D13-E13</f>
        <v>80903.8</v>
      </c>
      <c r="G13" s="10">
        <f t="shared" ref="G13" si="14">(B13-C13)*0.035</f>
        <v>3012.1875000000005</v>
      </c>
      <c r="H13" s="10">
        <f t="shared" ref="H13" si="15">B13*0.015</f>
        <v>1434.375</v>
      </c>
      <c r="I13" s="10">
        <f t="shared" ref="I13" si="16">((B13-C13-E13)*9.5%)-G13</f>
        <v>4982.0625</v>
      </c>
      <c r="J13" s="10">
        <f t="shared" ref="J13" si="17">B13*3%</f>
        <v>2868.75</v>
      </c>
      <c r="K13" s="9">
        <f t="shared" ref="K13" si="18">C13+D13+E13+F13</f>
        <v>95625</v>
      </c>
    </row>
    <row r="14" spans="1:11" x14ac:dyDescent="0.2">
      <c r="B14" s="11">
        <v>0</v>
      </c>
      <c r="C14" s="9">
        <f t="shared" si="1"/>
        <v>0</v>
      </c>
      <c r="D14" s="9">
        <v>0</v>
      </c>
      <c r="E14" s="9">
        <f t="shared" si="3"/>
        <v>0</v>
      </c>
      <c r="F14" s="9">
        <f t="shared" si="4"/>
        <v>0</v>
      </c>
      <c r="G14" s="10">
        <f t="shared" si="5"/>
        <v>0</v>
      </c>
      <c r="H14" s="10">
        <f t="shared" si="6"/>
        <v>0</v>
      </c>
      <c r="I14" s="10">
        <f t="shared" si="7"/>
        <v>0</v>
      </c>
      <c r="J14" s="10">
        <f t="shared" si="8"/>
        <v>0</v>
      </c>
      <c r="K14" s="9">
        <f t="shared" si="9"/>
        <v>0</v>
      </c>
    </row>
    <row r="15" spans="1:11" x14ac:dyDescent="0.2">
      <c r="B15" s="9" t="s">
        <v>43</v>
      </c>
      <c r="C15" s="9">
        <f>SUM(C10:C14)</f>
        <v>38250.100000000006</v>
      </c>
      <c r="D15" s="9">
        <f t="shared" ref="D15:K15" si="19">SUM(D10:D14)</f>
        <v>13946.144000000002</v>
      </c>
      <c r="E15" s="9">
        <f t="shared" si="19"/>
        <v>7650.02</v>
      </c>
      <c r="F15" s="9">
        <f t="shared" si="19"/>
        <v>322654.73599999998</v>
      </c>
      <c r="G15" s="9">
        <f t="shared" si="19"/>
        <v>13517.672</v>
      </c>
      <c r="H15" s="9">
        <f t="shared" si="19"/>
        <v>6295.32</v>
      </c>
      <c r="I15" s="9">
        <f t="shared" si="19"/>
        <v>19372.2448</v>
      </c>
      <c r="J15" s="9">
        <f t="shared" si="19"/>
        <v>11475.029999999999</v>
      </c>
      <c r="K15" s="9">
        <f t="shared" si="19"/>
        <v>382501</v>
      </c>
    </row>
    <row r="16" spans="1:11" x14ac:dyDescent="0.2">
      <c r="B16" s="9"/>
      <c r="C16" s="9">
        <f>C15*8</f>
        <v>306000.80000000005</v>
      </c>
      <c r="D16" s="9">
        <f t="shared" ref="D16:K16" si="20">D15*8</f>
        <v>111569.15200000002</v>
      </c>
      <c r="E16" s="9">
        <f t="shared" si="20"/>
        <v>61200.160000000003</v>
      </c>
      <c r="F16" s="9">
        <f t="shared" si="20"/>
        <v>2581237.8879999998</v>
      </c>
      <c r="G16" s="9">
        <f t="shared" si="20"/>
        <v>108141.376</v>
      </c>
      <c r="H16" s="9">
        <f t="shared" si="20"/>
        <v>50362.559999999998</v>
      </c>
      <c r="I16" s="9">
        <f t="shared" si="20"/>
        <v>154977.9584</v>
      </c>
      <c r="J16" s="9">
        <f t="shared" si="20"/>
        <v>91800.239999999991</v>
      </c>
      <c r="K16" s="9">
        <f t="shared" si="20"/>
        <v>3060008</v>
      </c>
    </row>
    <row r="17" spans="2:11" x14ac:dyDescent="0.2">
      <c r="B17" s="9"/>
      <c r="C17" s="9"/>
      <c r="D17" s="9"/>
      <c r="E17" s="9"/>
      <c r="F17" s="9"/>
      <c r="G17" s="10">
        <f>G16+I16</f>
        <v>263119.33439999999</v>
      </c>
      <c r="H17" s="12"/>
      <c r="I17" s="12"/>
      <c r="J17" s="12"/>
      <c r="K1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смета</vt:lpstr>
      <vt:lpstr>ЗП</vt:lpstr>
      <vt:lpstr>смета!Область_печати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CISC</cp:lastModifiedBy>
  <cp:lastPrinted>2024-04-23T13:28:32Z</cp:lastPrinted>
  <dcterms:created xsi:type="dcterms:W3CDTF">2021-01-27T10:48:44Z</dcterms:created>
  <dcterms:modified xsi:type="dcterms:W3CDTF">2024-04-24T14:48:35Z</dcterms:modified>
</cp:coreProperties>
</file>