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ЦПГИ\2. Грантополучатели\Договора (Сельские - МКИ)\4. ОФ ЦСПИ Стратегия\Согласование\"/>
    </mc:Choice>
  </mc:AlternateContent>
  <xr:revisionPtr revIDLastSave="0" documentId="13_ncr:1_{1AB1C486-88E5-4C1B-81FC-79B9F8B9CAE1}" xr6:coauthVersionLast="47" xr6:coauthVersionMax="47" xr10:uidLastSave="{00000000-0000-0000-0000-000000000000}"/>
  <bookViews>
    <workbookView xWindow="1950" yWindow="600" windowWidth="14385" windowHeight="15600" xr2:uid="{00000000-000D-0000-FFFF-FFFF00000000}"/>
  </bookViews>
  <sheets>
    <sheet name="Приложение 2" sheetId="2" r:id="rId1"/>
    <sheet name="расчет ЗП" sheetId="3" r:id="rId2"/>
  </sheets>
  <definedNames>
    <definedName name="_xlnm.Print_Area" localSheetId="0">'Приложение 2'!$A$1:$H$62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9" i="2"/>
  <c r="G20" i="2" s="1"/>
  <c r="G13" i="2"/>
  <c r="E22" i="2"/>
  <c r="E21" i="2"/>
  <c r="O6" i="3"/>
  <c r="P6" i="3" s="1"/>
  <c r="R6" i="3" s="1"/>
  <c r="O5" i="3"/>
  <c r="P5" i="3" s="1"/>
  <c r="R5" i="3" s="1"/>
  <c r="O4" i="3"/>
  <c r="P4" i="3" s="1"/>
  <c r="R4" i="3" s="1"/>
  <c r="P3" i="3"/>
  <c r="R3" i="3" s="1"/>
  <c r="P2" i="3"/>
  <c r="R2" i="3" s="1"/>
  <c r="P1" i="3"/>
  <c r="R1" i="3" s="1"/>
  <c r="F15" i="2"/>
  <c r="F16" i="2"/>
  <c r="F14" i="2"/>
  <c r="G33" i="2" l="1"/>
  <c r="F32" i="2" l="1"/>
  <c r="H32" i="2" s="1"/>
  <c r="F31" i="2"/>
  <c r="H31" i="2" s="1"/>
  <c r="E30" i="2"/>
  <c r="F30" i="2" s="1"/>
  <c r="E19" i="2"/>
  <c r="F19" i="2" s="1"/>
  <c r="H19" i="2" s="1"/>
  <c r="E18" i="2"/>
  <c r="F18" i="2" s="1"/>
  <c r="H18" i="2" s="1"/>
  <c r="E17" i="2"/>
  <c r="F17" i="2" s="1"/>
  <c r="F13" i="2" s="1"/>
  <c r="H16" i="2"/>
  <c r="H15" i="2"/>
  <c r="H14" i="2"/>
  <c r="I5" i="3"/>
  <c r="G5" i="3"/>
  <c r="D5" i="3"/>
  <c r="B5" i="3"/>
  <c r="I4" i="3"/>
  <c r="D4" i="3"/>
  <c r="B4" i="3"/>
  <c r="I3" i="3"/>
  <c r="D3" i="3"/>
  <c r="B3" i="3"/>
  <c r="I2" i="3"/>
  <c r="I6" i="3" s="1"/>
  <c r="D2" i="3"/>
  <c r="B2" i="3"/>
  <c r="E3" i="3" l="1"/>
  <c r="H30" i="2"/>
  <c r="H29" i="2" s="1"/>
  <c r="F29" i="2"/>
  <c r="H17" i="2"/>
  <c r="H13" i="2" s="1"/>
  <c r="E4" i="3"/>
  <c r="G6" i="3"/>
  <c r="D6" i="3"/>
  <c r="B6" i="3"/>
  <c r="J3" i="3"/>
  <c r="E5" i="3"/>
  <c r="J5" i="3" s="1"/>
  <c r="F5" i="3"/>
  <c r="H5" i="3" s="1"/>
  <c r="J4" i="3" l="1"/>
  <c r="E2" i="3"/>
  <c r="E6" i="3" s="1"/>
  <c r="C6" i="3"/>
  <c r="F6" i="3"/>
  <c r="H6" i="3"/>
  <c r="J2" i="3" l="1"/>
  <c r="J6" i="3" s="1"/>
  <c r="E28" i="2" l="1"/>
  <c r="E27" i="2"/>
  <c r="E26" i="2"/>
  <c r="E25" i="2"/>
  <c r="E24" i="2"/>
  <c r="F22" i="2" l="1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1" i="2"/>
  <c r="F20" i="2" l="1"/>
  <c r="F33" i="2" s="1"/>
  <c r="H21" i="2"/>
  <c r="H20" i="2" s="1"/>
  <c r="H33" i="2" s="1"/>
</calcChain>
</file>

<file path=xl/sharedStrings.xml><?xml version="1.0" encoding="utf-8"?>
<sst xmlns="http://schemas.openxmlformats.org/spreadsheetml/2006/main" count="96" uniqueCount="69">
  <si>
    <t xml:space="preserve">Смета расходов по реализации социального проекта </t>
  </si>
  <si>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</si>
  <si>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</si>
  <si>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</si>
  <si>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</si>
  <si>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</si>
  <si>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</si>
  <si>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</si>
  <si>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Средства гранта</t>
  </si>
  <si>
    <t>Итого:</t>
  </si>
  <si>
    <t>Грантополучатель:</t>
  </si>
  <si>
    <t>Грантодатель:</t>
  </si>
  <si>
    <t xml:space="preserve">НАО «Центр поддержки гражданских инициатив» </t>
  </si>
  <si>
    <t>Заявитель (собственный вклад)</t>
  </si>
  <si>
    <t>МП</t>
  </si>
  <si>
    <t xml:space="preserve">Председатель Правления </t>
  </si>
  <si>
    <t>Заместитель Председателя Правления</t>
  </si>
  <si>
    <t>Грантополучатель: ОФ "ЦСПИ "Стратегия"</t>
  </si>
  <si>
    <t>Тема гранта: Развитие гражданских инициатив на селе</t>
  </si>
  <si>
    <t xml:space="preserve">Командировочные расходы </t>
  </si>
  <si>
    <t>регион</t>
  </si>
  <si>
    <t>месяц</t>
  </si>
  <si>
    <t>Илеуова Г.Т.</t>
  </si>
  <si>
    <t>Президент ОФ "ЦСПИ "СТРАТЕГИЯ"</t>
  </si>
  <si>
    <t>Прямые расходы:</t>
  </si>
  <si>
    <t>Административные расходы:</t>
  </si>
  <si>
    <t>Сумма гранта: 5 661 516 (Пять миллионов шестьсот шестьдесят одна тысяча пятьсот шестнадцать) тенге</t>
  </si>
  <si>
    <t>______________ Жампеисова А.О.</t>
  </si>
  <si>
    <t>______________  Жаксыбергенова К.Ж.</t>
  </si>
  <si>
    <t>______________  Балтаев Г.Т.</t>
  </si>
  <si>
    <t>______________  Диас Л.</t>
  </si>
  <si>
    <t>1.</t>
  </si>
  <si>
    <t>2.</t>
  </si>
  <si>
    <t>услуга</t>
  </si>
  <si>
    <t>Суточные</t>
  </si>
  <si>
    <t>Транспортные расходы</t>
  </si>
  <si>
    <t>чел/дней</t>
  </si>
  <si>
    <t>билеты</t>
  </si>
  <si>
    <t>Услуги по разработке методологии исследования (80 часов * 7020тг.)</t>
  </si>
  <si>
    <t>Услуги полиграфии: Тираж анкет и сопроводительных документов (1200штук*138тг.)</t>
  </si>
  <si>
    <t>Услуга по сбору первичных качественных данных, включая обработку (24 интервью*20870тг.)</t>
  </si>
  <si>
    <t>Услуги по сбору первичных количественных данных, включая обработку (анкетный опрос 1200штук*1868тг./услуга)</t>
  </si>
  <si>
    <t>Услуга по сбору первичных качественных данных, включая обработку (8 фокус-групповая дискуссия*77740тг.)</t>
  </si>
  <si>
    <t>Услуга по подготовке отчетов по результатам исследования и проекта (80 часов*9750тг.)</t>
  </si>
  <si>
    <t>Услуга перевода отчета на казахский язык (90 страниц * 3400тг.)</t>
  </si>
  <si>
    <t>Услуга по подготовке технического и финансового отчетов по результатам проекта (30 часов * 3800тг.)</t>
  </si>
  <si>
    <t>от «14» марта 2024 года №14</t>
  </si>
  <si>
    <t>оклад</t>
  </si>
  <si>
    <t>ОПВ</t>
  </si>
  <si>
    <t>ИПН</t>
  </si>
  <si>
    <t>ВОСМС</t>
  </si>
  <si>
    <t>к выдаче</t>
  </si>
  <si>
    <t>СО</t>
  </si>
  <si>
    <t>ОПВР</t>
  </si>
  <si>
    <t>СН</t>
  </si>
  <si>
    <t>ОСМС</t>
  </si>
  <si>
    <t>итого</t>
  </si>
  <si>
    <t>Руководитель проекта</t>
  </si>
  <si>
    <t>Бухгалтер</t>
  </si>
  <si>
    <t>Менеджер проекта</t>
  </si>
  <si>
    <t>Социальные отчисления</t>
  </si>
  <si>
    <t>Социальный налог</t>
  </si>
  <si>
    <t>Отчисления ОСМС</t>
  </si>
  <si>
    <t xml:space="preserve">С Приложением № 2 ознакомлен и согласен: </t>
  </si>
  <si>
    <t>Проживание (8дней*6МРП)</t>
  </si>
  <si>
    <t xml:space="preserve">Директор Департамента финансового контроля и мониторинга </t>
  </si>
  <si>
    <t>Главный менеджер Департамента финансового контроля и мониторинга</t>
  </si>
  <si>
    <t>Приложение № 1 
к Договору о предоставлении государственного гранта 
от «___» ________ 202___ года №____</t>
  </si>
  <si>
    <t>к Дополнительному соглашению №1 Договора о предоставлении государственного гранта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</si>
</sst>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 wrapText="1" indent="10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3" fontId="4" fillId="2" borderId="1" xfId="0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/>
    <xf numFmtId="3" fontId="6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right" wrapText="1"/>
    </xf>
    <xf numFmtId="0" fontId="7" fillId="0" borderId="0" xfId="0" applyFont="1" applyAlignmen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D493-CA5E-4A69-A2E8-4669F2F108DD}">
  <dimension ref="A1:H63"/>
  <sheetViews>
    <sheetView tabSelected="1" view="pageBreakPreview" zoomScale="70" zoomScaleNormal="70" zoomScaleSheetLayoutView="70" workbookViewId="0">
      <selection sqref="A1:H1"/>
    </sheetView>
  </sheetViews>
  <sheetFormatPr defaultRowHeight="15.75" x14ac:dyDescent="0.25"/>
  <cols>
    <col min="1" max="1" width="4.5703125" style="5" customWidth="1"/>
    <col min="2" max="2" width="52.42578125" style="5" customWidth="1"/>
    <col min="3" max="3" width="13.140625" style="5" customWidth="1"/>
    <col min="4" max="4" width="15.28515625" style="5" customWidth="1"/>
    <col min="5" max="5" width="13.28515625" style="5" customWidth="1"/>
    <col min="6" max="6" width="12.140625" style="5" customWidth="1"/>
    <col min="7" max="7" width="18.28515625" style="5" customWidth="1"/>
    <col min="8" max="8" width="15.28515625" style="5" customWidth="1"/>
    <col min="9" max="9" width="9.140625" style="5"/>
    <col min="10" max="11" width="9.140625" style="5" customWidth="1"/>
    <col min="12" max="16384" width="9.140625" style="5"/>
  </cols>
  <sheetData>
    <row r="1" spans="1:8" x14ac:dyDescent="0.25">
      <c r="A1" s="33" t="s">
        <v>67</v>
      </c>
      <c r="B1" s="33"/>
      <c r="C1" s="33"/>
      <c r="D1" s="33"/>
      <c r="E1" s="33"/>
      <c r="F1" s="33"/>
      <c r="G1" s="33"/>
      <c r="H1" s="33"/>
    </row>
    <row r="2" spans="1:8" x14ac:dyDescent="0.25">
      <c r="A2" s="33" t="s">
        <v>68</v>
      </c>
      <c r="B2" s="33"/>
      <c r="C2" s="33"/>
      <c r="D2" s="33"/>
      <c r="E2" s="33"/>
      <c r="F2" s="33"/>
      <c r="G2" s="33"/>
      <c r="H2" s="33"/>
    </row>
    <row r="3" spans="1:8" x14ac:dyDescent="0.25">
      <c r="A3" s="33" t="s">
        <v>46</v>
      </c>
      <c r="B3" s="33"/>
      <c r="C3" s="33"/>
      <c r="D3" s="33"/>
      <c r="E3" s="33"/>
      <c r="F3" s="33"/>
      <c r="G3" s="33"/>
      <c r="H3" s="33"/>
    </row>
    <row r="4" spans="1:8" x14ac:dyDescent="0.25">
      <c r="A4" s="9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10"/>
      <c r="B6" s="11"/>
    </row>
    <row r="7" spans="1:8" x14ac:dyDescent="0.25">
      <c r="A7" s="35" t="s">
        <v>17</v>
      </c>
      <c r="B7" s="35"/>
      <c r="C7" s="35"/>
      <c r="D7" s="35"/>
      <c r="E7" s="35"/>
      <c r="F7" s="35"/>
      <c r="G7" s="35"/>
      <c r="H7" s="35"/>
    </row>
    <row r="8" spans="1:8" x14ac:dyDescent="0.25">
      <c r="A8" s="35" t="s">
        <v>18</v>
      </c>
      <c r="B8" s="35"/>
      <c r="C8" s="35"/>
      <c r="D8" s="35"/>
      <c r="E8" s="35"/>
      <c r="F8" s="35"/>
      <c r="G8" s="35"/>
      <c r="H8" s="35"/>
    </row>
    <row r="9" spans="1:8" x14ac:dyDescent="0.25">
      <c r="A9" s="35" t="s">
        <v>26</v>
      </c>
      <c r="B9" s="35"/>
      <c r="C9" s="35"/>
      <c r="D9" s="35"/>
      <c r="E9" s="35"/>
      <c r="F9" s="35"/>
      <c r="G9" s="35"/>
      <c r="H9" s="35"/>
    </row>
    <row r="10" spans="1:8" x14ac:dyDescent="0.25">
      <c r="A10" s="3"/>
      <c r="B10" s="1"/>
      <c r="C10" s="3"/>
      <c r="D10" s="3"/>
      <c r="E10" s="3"/>
      <c r="F10" s="3"/>
      <c r="G10" s="3"/>
      <c r="H10" s="3"/>
    </row>
    <row r="11" spans="1:8" ht="18" customHeight="1" x14ac:dyDescent="0.25">
      <c r="A11" s="36" t="s">
        <v>1</v>
      </c>
      <c r="B11" s="38" t="s">
        <v>2</v>
      </c>
      <c r="C11" s="36" t="s">
        <v>3</v>
      </c>
      <c r="D11" s="36" t="s">
        <v>4</v>
      </c>
      <c r="E11" s="36" t="s">
        <v>5</v>
      </c>
      <c r="F11" s="36" t="s">
        <v>6</v>
      </c>
      <c r="G11" s="36" t="s">
        <v>7</v>
      </c>
      <c r="H11" s="36"/>
    </row>
    <row r="12" spans="1:8" ht="47.25" x14ac:dyDescent="0.25">
      <c r="A12" s="36"/>
      <c r="B12" s="38"/>
      <c r="C12" s="36"/>
      <c r="D12" s="36"/>
      <c r="E12" s="36"/>
      <c r="F12" s="36"/>
      <c r="G12" s="6" t="s">
        <v>13</v>
      </c>
      <c r="H12" s="6" t="s">
        <v>8</v>
      </c>
    </row>
    <row r="13" spans="1:8" s="11" customFormat="1" x14ac:dyDescent="0.25">
      <c r="A13" s="6" t="s">
        <v>31</v>
      </c>
      <c r="B13" s="14" t="s">
        <v>25</v>
      </c>
      <c r="C13" s="6"/>
      <c r="D13" s="6"/>
      <c r="E13" s="15"/>
      <c r="F13" s="15">
        <f>SUM(F14:F19)</f>
        <v>150000</v>
      </c>
      <c r="G13" s="15">
        <f t="shared" ref="G13:H13" si="0">SUM(G14:G19)</f>
        <v>60000</v>
      </c>
      <c r="H13" s="15">
        <f t="shared" si="0"/>
        <v>90000</v>
      </c>
    </row>
    <row r="14" spans="1:8" x14ac:dyDescent="0.25">
      <c r="A14" s="7"/>
      <c r="B14" s="8" t="s">
        <v>57</v>
      </c>
      <c r="C14" s="7" t="s">
        <v>21</v>
      </c>
      <c r="D14" s="7">
        <v>1</v>
      </c>
      <c r="E14" s="16">
        <v>43777</v>
      </c>
      <c r="F14" s="16">
        <f>D14*E14</f>
        <v>43777</v>
      </c>
      <c r="G14" s="16">
        <v>20000</v>
      </c>
      <c r="H14" s="16">
        <f>F14-G14</f>
        <v>23777</v>
      </c>
    </row>
    <row r="15" spans="1:8" x14ac:dyDescent="0.25">
      <c r="A15" s="7"/>
      <c r="B15" s="8" t="s">
        <v>58</v>
      </c>
      <c r="C15" s="7" t="s">
        <v>21</v>
      </c>
      <c r="D15" s="7">
        <v>1</v>
      </c>
      <c r="E15" s="16">
        <v>43777</v>
      </c>
      <c r="F15" s="16">
        <f t="shared" ref="F15:F19" si="1">D15*E15</f>
        <v>43777</v>
      </c>
      <c r="G15" s="16">
        <v>20000</v>
      </c>
      <c r="H15" s="16">
        <f t="shared" ref="H15:H19" si="2">F15-G15</f>
        <v>23777</v>
      </c>
    </row>
    <row r="16" spans="1:8" x14ac:dyDescent="0.25">
      <c r="A16" s="7"/>
      <c r="B16" s="8" t="s">
        <v>59</v>
      </c>
      <c r="C16" s="7" t="s">
        <v>21</v>
      </c>
      <c r="D16" s="7">
        <v>1</v>
      </c>
      <c r="E16" s="16">
        <v>43777</v>
      </c>
      <c r="F16" s="16">
        <f t="shared" si="1"/>
        <v>43777</v>
      </c>
      <c r="G16" s="16">
        <v>20000</v>
      </c>
      <c r="H16" s="16">
        <f t="shared" si="2"/>
        <v>23777</v>
      </c>
    </row>
    <row r="17" spans="1:8" x14ac:dyDescent="0.25">
      <c r="A17" s="7"/>
      <c r="B17" s="5" t="s">
        <v>60</v>
      </c>
      <c r="C17" s="7" t="s">
        <v>21</v>
      </c>
      <c r="D17" s="7">
        <v>1</v>
      </c>
      <c r="E17" s="16">
        <f>2975*3</f>
        <v>8925</v>
      </c>
      <c r="F17" s="16">
        <f t="shared" si="1"/>
        <v>8925</v>
      </c>
      <c r="G17" s="16"/>
      <c r="H17" s="16">
        <f t="shared" si="2"/>
        <v>8925</v>
      </c>
    </row>
    <row r="18" spans="1:8" x14ac:dyDescent="0.25">
      <c r="A18" s="7"/>
      <c r="B18" s="5" t="s">
        <v>61</v>
      </c>
      <c r="C18" s="7" t="s">
        <v>21</v>
      </c>
      <c r="D18" s="7">
        <v>1</v>
      </c>
      <c r="E18" s="16">
        <f>1935*3</f>
        <v>5805</v>
      </c>
      <c r="F18" s="16">
        <f t="shared" si="1"/>
        <v>5805</v>
      </c>
      <c r="G18" s="16"/>
      <c r="H18" s="16">
        <f t="shared" si="2"/>
        <v>5805</v>
      </c>
    </row>
    <row r="19" spans="1:8" x14ac:dyDescent="0.25">
      <c r="A19" s="7"/>
      <c r="B19" s="5" t="s">
        <v>62</v>
      </c>
      <c r="C19" s="7" t="s">
        <v>21</v>
      </c>
      <c r="D19" s="7">
        <v>1</v>
      </c>
      <c r="E19" s="16">
        <f>1313*3</f>
        <v>3939</v>
      </c>
      <c r="F19" s="16">
        <f t="shared" si="1"/>
        <v>3939</v>
      </c>
      <c r="G19" s="16"/>
      <c r="H19" s="16">
        <f t="shared" si="2"/>
        <v>3939</v>
      </c>
    </row>
    <row r="20" spans="1:8" s="11" customFormat="1" x14ac:dyDescent="0.25">
      <c r="A20" s="6" t="s">
        <v>32</v>
      </c>
      <c r="B20" s="14" t="s">
        <v>24</v>
      </c>
      <c r="C20" s="6"/>
      <c r="D20" s="6"/>
      <c r="E20" s="15"/>
      <c r="F20" s="15">
        <f>SUM(F21:F29)</f>
        <v>6164616</v>
      </c>
      <c r="G20" s="15">
        <f t="shared" ref="G20:H20" si="3">SUM(G21:G29)</f>
        <v>593100</v>
      </c>
      <c r="H20" s="15">
        <f t="shared" si="3"/>
        <v>5571516</v>
      </c>
    </row>
    <row r="21" spans="1:8" ht="31.5" x14ac:dyDescent="0.25">
      <c r="A21" s="7"/>
      <c r="B21" s="8" t="s">
        <v>38</v>
      </c>
      <c r="C21" s="7" t="s">
        <v>33</v>
      </c>
      <c r="D21" s="7">
        <v>1</v>
      </c>
      <c r="E21" s="16">
        <f>80*7020</f>
        <v>561600</v>
      </c>
      <c r="F21" s="16">
        <f>E21*D21</f>
        <v>561600</v>
      </c>
      <c r="G21" s="16">
        <v>210600</v>
      </c>
      <c r="H21" s="16">
        <f t="shared" ref="H21:H32" si="4">F21-G21</f>
        <v>351000</v>
      </c>
    </row>
    <row r="22" spans="1:8" ht="32.25" customHeight="1" x14ac:dyDescent="0.25">
      <c r="A22" s="7"/>
      <c r="B22" s="8" t="s">
        <v>39</v>
      </c>
      <c r="C22" s="7" t="s">
        <v>33</v>
      </c>
      <c r="D22" s="7">
        <v>1</v>
      </c>
      <c r="E22" s="16">
        <f>1200*138</f>
        <v>165600</v>
      </c>
      <c r="F22" s="16">
        <f t="shared" ref="F22:F28" si="5">E22*D22</f>
        <v>165600</v>
      </c>
      <c r="G22" s="16"/>
      <c r="H22" s="16">
        <f t="shared" si="4"/>
        <v>165600</v>
      </c>
    </row>
    <row r="23" spans="1:8" ht="57" customHeight="1" x14ac:dyDescent="0.25">
      <c r="A23" s="7"/>
      <c r="B23" s="8" t="s">
        <v>41</v>
      </c>
      <c r="C23" s="7" t="s">
        <v>33</v>
      </c>
      <c r="D23" s="7">
        <v>1</v>
      </c>
      <c r="E23" s="16">
        <f>1200*1868</f>
        <v>2241600</v>
      </c>
      <c r="F23" s="16">
        <f t="shared" si="5"/>
        <v>2241600</v>
      </c>
      <c r="G23" s="16"/>
      <c r="H23" s="16">
        <f t="shared" si="4"/>
        <v>2241600</v>
      </c>
    </row>
    <row r="24" spans="1:8" ht="32.25" customHeight="1" x14ac:dyDescent="0.25">
      <c r="A24" s="7"/>
      <c r="B24" s="8" t="s">
        <v>40</v>
      </c>
      <c r="C24" s="7" t="s">
        <v>33</v>
      </c>
      <c r="D24" s="7">
        <v>1</v>
      </c>
      <c r="E24" s="16">
        <f>24*20870</f>
        <v>500880</v>
      </c>
      <c r="F24" s="16">
        <f t="shared" si="5"/>
        <v>500880</v>
      </c>
      <c r="G24" s="16"/>
      <c r="H24" s="16">
        <f t="shared" si="4"/>
        <v>500880</v>
      </c>
    </row>
    <row r="25" spans="1:8" ht="52.5" customHeight="1" x14ac:dyDescent="0.25">
      <c r="A25" s="7"/>
      <c r="B25" s="8" t="s">
        <v>42</v>
      </c>
      <c r="C25" s="7" t="s">
        <v>33</v>
      </c>
      <c r="D25" s="7">
        <v>1</v>
      </c>
      <c r="E25" s="16">
        <f>8*77740</f>
        <v>621920</v>
      </c>
      <c r="F25" s="16">
        <f t="shared" si="5"/>
        <v>621920</v>
      </c>
      <c r="G25" s="16"/>
      <c r="H25" s="16">
        <f t="shared" si="4"/>
        <v>621920</v>
      </c>
    </row>
    <row r="26" spans="1:8" ht="32.25" customHeight="1" x14ac:dyDescent="0.25">
      <c r="A26" s="7"/>
      <c r="B26" s="8" t="s">
        <v>43</v>
      </c>
      <c r="C26" s="7" t="s">
        <v>33</v>
      </c>
      <c r="D26" s="7">
        <v>1</v>
      </c>
      <c r="E26" s="16">
        <f>80*9750</f>
        <v>780000</v>
      </c>
      <c r="F26" s="16">
        <f t="shared" si="5"/>
        <v>780000</v>
      </c>
      <c r="G26" s="16">
        <v>292500</v>
      </c>
      <c r="H26" s="16">
        <f t="shared" si="4"/>
        <v>487500</v>
      </c>
    </row>
    <row r="27" spans="1:8" ht="31.5" x14ac:dyDescent="0.25">
      <c r="A27" s="7"/>
      <c r="B27" s="8" t="s">
        <v>44</v>
      </c>
      <c r="C27" s="7" t="s">
        <v>33</v>
      </c>
      <c r="D27" s="7">
        <v>1</v>
      </c>
      <c r="E27" s="16">
        <f>90*3400</f>
        <v>306000</v>
      </c>
      <c r="F27" s="16">
        <f t="shared" si="5"/>
        <v>306000</v>
      </c>
      <c r="G27" s="16">
        <v>90000</v>
      </c>
      <c r="H27" s="16">
        <f t="shared" si="4"/>
        <v>216000</v>
      </c>
    </row>
    <row r="28" spans="1:8" ht="47.25" x14ac:dyDescent="0.25">
      <c r="A28" s="7"/>
      <c r="B28" s="8" t="s">
        <v>45</v>
      </c>
      <c r="C28" s="7" t="s">
        <v>33</v>
      </c>
      <c r="D28" s="7">
        <v>1</v>
      </c>
      <c r="E28" s="16">
        <f>30*3800</f>
        <v>114000</v>
      </c>
      <c r="F28" s="16">
        <f t="shared" si="5"/>
        <v>114000</v>
      </c>
      <c r="G28" s="16"/>
      <c r="H28" s="16">
        <f t="shared" si="4"/>
        <v>114000</v>
      </c>
    </row>
    <row r="29" spans="1:8" s="11" customFormat="1" x14ac:dyDescent="0.25">
      <c r="A29" s="6"/>
      <c r="B29" s="14" t="s">
        <v>19</v>
      </c>
      <c r="C29" s="6" t="s">
        <v>20</v>
      </c>
      <c r="D29" s="6"/>
      <c r="E29" s="15"/>
      <c r="F29" s="15">
        <f>SUM(F30:F32)</f>
        <v>873016</v>
      </c>
      <c r="G29" s="15">
        <f t="shared" ref="G29:H29" si="6">SUM(G30:G32)</f>
        <v>0</v>
      </c>
      <c r="H29" s="15">
        <f t="shared" si="6"/>
        <v>873016</v>
      </c>
    </row>
    <row r="30" spans="1:8" x14ac:dyDescent="0.25">
      <c r="A30" s="7"/>
      <c r="B30" s="8" t="s">
        <v>34</v>
      </c>
      <c r="C30" s="7" t="s">
        <v>36</v>
      </c>
      <c r="D30" s="7">
        <v>16</v>
      </c>
      <c r="E30" s="16">
        <f>11101</f>
        <v>11101</v>
      </c>
      <c r="F30" s="16">
        <f>D30*E30</f>
        <v>177616</v>
      </c>
      <c r="G30" s="16"/>
      <c r="H30" s="16">
        <f t="shared" si="4"/>
        <v>177616</v>
      </c>
    </row>
    <row r="31" spans="1:8" x14ac:dyDescent="0.25">
      <c r="A31" s="7"/>
      <c r="B31" s="8" t="s">
        <v>64</v>
      </c>
      <c r="C31" s="7" t="s">
        <v>36</v>
      </c>
      <c r="D31" s="7">
        <v>8</v>
      </c>
      <c r="E31" s="16">
        <v>29925</v>
      </c>
      <c r="F31" s="16">
        <f>D31*E31</f>
        <v>239400</v>
      </c>
      <c r="G31" s="16"/>
      <c r="H31" s="16">
        <f t="shared" si="4"/>
        <v>239400</v>
      </c>
    </row>
    <row r="32" spans="1:8" x14ac:dyDescent="0.25">
      <c r="A32" s="7"/>
      <c r="B32" s="8" t="s">
        <v>35</v>
      </c>
      <c r="C32" s="7" t="s">
        <v>37</v>
      </c>
      <c r="D32" s="7">
        <v>8</v>
      </c>
      <c r="E32" s="16">
        <v>57000</v>
      </c>
      <c r="F32" s="16">
        <f>D32*E32</f>
        <v>456000</v>
      </c>
      <c r="G32" s="16"/>
      <c r="H32" s="16">
        <f t="shared" si="4"/>
        <v>456000</v>
      </c>
    </row>
    <row r="33" spans="1:8" s="11" customFormat="1" x14ac:dyDescent="0.25">
      <c r="A33" s="14"/>
      <c r="B33" s="14" t="s">
        <v>9</v>
      </c>
      <c r="C33" s="14"/>
      <c r="D33" s="14"/>
      <c r="E33" s="15"/>
      <c r="F33" s="15">
        <f>F13+F20</f>
        <v>6314616</v>
      </c>
      <c r="G33" s="15">
        <f t="shared" ref="G33:H33" si="7">G13+G20</f>
        <v>653100</v>
      </c>
      <c r="H33" s="15">
        <f t="shared" si="7"/>
        <v>5661516</v>
      </c>
    </row>
    <row r="34" spans="1:8" x14ac:dyDescent="0.25">
      <c r="A34" s="37" t="s">
        <v>63</v>
      </c>
      <c r="B34" s="37"/>
      <c r="C34" s="37"/>
      <c r="D34" s="37"/>
      <c r="E34" s="37"/>
      <c r="F34" s="37"/>
      <c r="G34" s="37"/>
      <c r="H34" s="37"/>
    </row>
    <row r="35" spans="1:8" x14ac:dyDescent="0.25">
      <c r="A35" s="31"/>
      <c r="B35" s="13"/>
      <c r="C35" s="31"/>
      <c r="D35" s="31"/>
      <c r="E35" s="31"/>
      <c r="F35" s="31"/>
      <c r="G35" s="31"/>
      <c r="H35" s="32"/>
    </row>
    <row r="36" spans="1:8" x14ac:dyDescent="0.25">
      <c r="A36" s="35" t="s">
        <v>10</v>
      </c>
      <c r="B36" s="35"/>
      <c r="C36" s="35"/>
      <c r="D36" s="35"/>
      <c r="E36" s="35"/>
      <c r="F36" s="35"/>
      <c r="G36" s="35"/>
      <c r="H36" s="35"/>
    </row>
    <row r="37" spans="1:8" x14ac:dyDescent="0.25">
      <c r="A37" s="2"/>
    </row>
    <row r="38" spans="1:8" x14ac:dyDescent="0.25">
      <c r="A38" s="39" t="s">
        <v>23</v>
      </c>
      <c r="B38" s="39"/>
      <c r="C38" s="39"/>
      <c r="D38" s="39"/>
      <c r="E38" s="39"/>
      <c r="F38" s="39"/>
      <c r="G38" s="39"/>
      <c r="H38" s="39"/>
    </row>
    <row r="39" spans="1:8" x14ac:dyDescent="0.25">
      <c r="A39" s="4"/>
      <c r="B39" s="17"/>
      <c r="C39" s="4"/>
      <c r="D39" s="4"/>
      <c r="E39" s="4"/>
      <c r="F39" s="4"/>
      <c r="G39" s="4"/>
      <c r="H39" s="4"/>
    </row>
    <row r="40" spans="1:8" s="11" customFormat="1" ht="15.75" customHeight="1" x14ac:dyDescent="0.25">
      <c r="A40" s="1"/>
      <c r="B40" s="18"/>
      <c r="C40" s="1"/>
      <c r="D40" s="1"/>
      <c r="E40" s="1"/>
      <c r="F40" s="1"/>
      <c r="G40" s="1"/>
      <c r="H40" s="1"/>
    </row>
    <row r="41" spans="1:8" ht="31.5" customHeight="1" x14ac:dyDescent="0.25">
      <c r="A41" s="4"/>
      <c r="B41" s="17" t="s">
        <v>14</v>
      </c>
      <c r="C41" s="40" t="s">
        <v>22</v>
      </c>
      <c r="D41" s="40"/>
      <c r="E41" s="4"/>
      <c r="F41" s="4"/>
      <c r="G41" s="4"/>
      <c r="H41" s="4"/>
    </row>
    <row r="42" spans="1:8" x14ac:dyDescent="0.25">
      <c r="A42" s="12"/>
    </row>
    <row r="43" spans="1:8" x14ac:dyDescent="0.25">
      <c r="A43" s="35" t="s">
        <v>11</v>
      </c>
      <c r="B43" s="35"/>
      <c r="C43" s="35"/>
      <c r="D43" s="35"/>
      <c r="E43" s="35"/>
      <c r="F43" s="35"/>
      <c r="G43" s="35"/>
      <c r="H43" s="35"/>
    </row>
    <row r="44" spans="1:8" x14ac:dyDescent="0.25">
      <c r="A44" s="2"/>
    </row>
    <row r="45" spans="1:8" x14ac:dyDescent="0.25">
      <c r="A45" s="35" t="s">
        <v>12</v>
      </c>
      <c r="B45" s="35"/>
      <c r="C45" s="35"/>
      <c r="D45" s="35"/>
      <c r="E45" s="35"/>
      <c r="F45" s="35"/>
      <c r="G45" s="35"/>
      <c r="H45" s="35"/>
    </row>
    <row r="46" spans="1:8" x14ac:dyDescent="0.25">
      <c r="A46" s="3"/>
      <c r="B46" s="1"/>
      <c r="C46" s="3"/>
      <c r="D46" s="3"/>
      <c r="E46" s="3"/>
      <c r="F46" s="3"/>
      <c r="G46" s="3"/>
      <c r="H46" s="3"/>
    </row>
    <row r="47" spans="1:8" x14ac:dyDescent="0.25">
      <c r="A47" s="3" t="s">
        <v>15</v>
      </c>
      <c r="B47" s="1"/>
      <c r="C47" s="3"/>
      <c r="D47" s="3"/>
      <c r="E47" s="3"/>
      <c r="F47" s="3"/>
      <c r="G47" s="3"/>
      <c r="H47" s="3"/>
    </row>
    <row r="48" spans="1:8" x14ac:dyDescent="0.25">
      <c r="A48" s="3"/>
      <c r="B48" s="1"/>
      <c r="C48" s="3"/>
      <c r="D48" s="3"/>
      <c r="E48" s="3"/>
      <c r="F48" s="3"/>
      <c r="G48" s="3"/>
      <c r="H48" s="3"/>
    </row>
    <row r="49" spans="1:8" x14ac:dyDescent="0.25">
      <c r="A49" s="3" t="s">
        <v>30</v>
      </c>
      <c r="B49" s="1"/>
      <c r="C49" s="3"/>
      <c r="D49" s="3"/>
      <c r="E49" s="3"/>
      <c r="F49" s="3"/>
      <c r="G49" s="3"/>
      <c r="H49" s="3"/>
    </row>
    <row r="50" spans="1:8" x14ac:dyDescent="0.25">
      <c r="A50" s="3"/>
      <c r="B50" s="1" t="s">
        <v>14</v>
      </c>
      <c r="C50" s="3"/>
      <c r="D50" s="3"/>
      <c r="E50" s="3"/>
      <c r="F50" s="3"/>
      <c r="G50" s="3"/>
      <c r="H50" s="3"/>
    </row>
    <row r="51" spans="1:8" x14ac:dyDescent="0.25">
      <c r="A51" s="3"/>
      <c r="B51" s="1"/>
      <c r="C51" s="3"/>
      <c r="D51" s="3"/>
      <c r="E51" s="3"/>
      <c r="F51" s="3"/>
      <c r="G51" s="3"/>
      <c r="H51" s="3"/>
    </row>
    <row r="52" spans="1:8" x14ac:dyDescent="0.25">
      <c r="A52" s="3" t="s">
        <v>16</v>
      </c>
      <c r="B52" s="1"/>
      <c r="C52" s="3"/>
      <c r="D52" s="3"/>
      <c r="E52" s="3"/>
      <c r="F52" s="3"/>
      <c r="G52" s="3"/>
      <c r="H52" s="3"/>
    </row>
    <row r="53" spans="1:8" x14ac:dyDescent="0.25">
      <c r="A53" s="3"/>
      <c r="B53" s="1"/>
      <c r="C53" s="3"/>
      <c r="D53" s="3"/>
      <c r="E53" s="3"/>
      <c r="F53" s="3"/>
      <c r="G53" s="3"/>
      <c r="H53" s="3"/>
    </row>
    <row r="54" spans="1:8" x14ac:dyDescent="0.25">
      <c r="A54" s="3" t="s">
        <v>29</v>
      </c>
      <c r="B54" s="1"/>
      <c r="C54" s="3"/>
      <c r="D54" s="3"/>
      <c r="E54" s="3"/>
      <c r="F54" s="3"/>
      <c r="G54" s="3"/>
      <c r="H54" s="3"/>
    </row>
    <row r="55" spans="1:8" x14ac:dyDescent="0.25">
      <c r="A55" s="1"/>
    </row>
    <row r="56" spans="1:8" x14ac:dyDescent="0.25">
      <c r="A56" s="1" t="s">
        <v>65</v>
      </c>
    </row>
    <row r="57" spans="1:8" x14ac:dyDescent="0.25">
      <c r="A57" s="1"/>
    </row>
    <row r="58" spans="1:8" x14ac:dyDescent="0.25">
      <c r="A58" s="1" t="s">
        <v>28</v>
      </c>
    </row>
    <row r="59" spans="1:8" x14ac:dyDescent="0.25">
      <c r="A59" s="1"/>
    </row>
    <row r="60" spans="1:8" x14ac:dyDescent="0.25">
      <c r="A60" s="1" t="s">
        <v>66</v>
      </c>
    </row>
    <row r="61" spans="1:8" x14ac:dyDescent="0.25">
      <c r="A61" s="1"/>
    </row>
    <row r="62" spans="1:8" x14ac:dyDescent="0.25">
      <c r="A62" s="1" t="s">
        <v>27</v>
      </c>
    </row>
    <row r="63" spans="1:8" x14ac:dyDescent="0.25">
      <c r="A63" s="13"/>
    </row>
  </sheetData>
  <mergeCells count="20">
    <mergeCell ref="A43:H43"/>
    <mergeCell ref="A45:H45"/>
    <mergeCell ref="F11:F12"/>
    <mergeCell ref="G11:H11"/>
    <mergeCell ref="A34:H34"/>
    <mergeCell ref="A36:H36"/>
    <mergeCell ref="A11:A12"/>
    <mergeCell ref="B11:B12"/>
    <mergeCell ref="C11:C12"/>
    <mergeCell ref="D11:D12"/>
    <mergeCell ref="E11:E12"/>
    <mergeCell ref="A38:H38"/>
    <mergeCell ref="C41:D41"/>
    <mergeCell ref="A1:H1"/>
    <mergeCell ref="A5:H5"/>
    <mergeCell ref="A7:H7"/>
    <mergeCell ref="A8:H8"/>
    <mergeCell ref="A9:H9"/>
    <mergeCell ref="A2:H2"/>
    <mergeCell ref="A3:H3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44BB-85DB-4043-A96B-F95D02962571}">
  <dimension ref="A1:R6"/>
  <sheetViews>
    <sheetView topLeftCell="B1" workbookViewId="0">
      <selection activeCell="G19" sqref="G19"/>
    </sheetView>
  </sheetViews>
  <sheetFormatPr defaultRowHeight="12.75" x14ac:dyDescent="0.2"/>
  <cols>
    <col min="1" max="11" width="9.140625" style="25"/>
    <col min="12" max="12" width="23.28515625" style="25" customWidth="1"/>
    <col min="13" max="16384" width="9.140625" style="25"/>
  </cols>
  <sheetData>
    <row r="1" spans="1:18" x14ac:dyDescent="0.2">
      <c r="A1" s="21" t="s">
        <v>47</v>
      </c>
      <c r="B1" s="22" t="s">
        <v>48</v>
      </c>
      <c r="C1" s="22" t="s">
        <v>49</v>
      </c>
      <c r="D1" s="22" t="s">
        <v>50</v>
      </c>
      <c r="E1" s="22" t="s">
        <v>51</v>
      </c>
      <c r="F1" s="22" t="s">
        <v>52</v>
      </c>
      <c r="G1" s="22" t="s">
        <v>53</v>
      </c>
      <c r="H1" s="22" t="s">
        <v>54</v>
      </c>
      <c r="I1" s="22" t="s">
        <v>55</v>
      </c>
      <c r="J1" s="21" t="s">
        <v>56</v>
      </c>
      <c r="L1" s="27" t="s">
        <v>57</v>
      </c>
      <c r="M1" s="28" t="s">
        <v>21</v>
      </c>
      <c r="N1" s="28">
        <v>1</v>
      </c>
      <c r="O1" s="29">
        <v>43777</v>
      </c>
      <c r="P1" s="29">
        <f>N1*O1</f>
        <v>43777</v>
      </c>
      <c r="Q1" s="29">
        <v>20000</v>
      </c>
      <c r="R1" s="26">
        <f>P1-Q1</f>
        <v>23777</v>
      </c>
    </row>
    <row r="2" spans="1:18" x14ac:dyDescent="0.2">
      <c r="A2" s="19">
        <v>43777</v>
      </c>
      <c r="B2" s="23">
        <f>A2*10%</f>
        <v>4377.7</v>
      </c>
      <c r="C2" s="23">
        <v>0</v>
      </c>
      <c r="D2" s="23">
        <f>A2*2%</f>
        <v>875.54</v>
      </c>
      <c r="E2" s="23">
        <f>A2-B2-C2-D2</f>
        <v>38523.760000000002</v>
      </c>
      <c r="F2" s="24">
        <v>2975</v>
      </c>
      <c r="G2" s="24">
        <v>0</v>
      </c>
      <c r="H2" s="24">
        <v>1935</v>
      </c>
      <c r="I2" s="24">
        <f>A2*3%</f>
        <v>1313.31</v>
      </c>
      <c r="J2" s="23">
        <f>B2+C2+D2+E2</f>
        <v>43777</v>
      </c>
      <c r="L2" s="27" t="s">
        <v>58</v>
      </c>
      <c r="M2" s="28" t="s">
        <v>21</v>
      </c>
      <c r="N2" s="28">
        <v>1</v>
      </c>
      <c r="O2" s="29">
        <v>43777</v>
      </c>
      <c r="P2" s="29">
        <f t="shared" ref="P2:P6" si="0">N2*O2</f>
        <v>43777</v>
      </c>
      <c r="Q2" s="29">
        <v>20000</v>
      </c>
      <c r="R2" s="26">
        <f t="shared" ref="R2:R6" si="1">P2-Q2</f>
        <v>23777</v>
      </c>
    </row>
    <row r="3" spans="1:18" x14ac:dyDescent="0.2">
      <c r="A3" s="19">
        <v>43777</v>
      </c>
      <c r="B3" s="23">
        <f t="shared" ref="B3:B5" si="2">A3*10%</f>
        <v>4377.7</v>
      </c>
      <c r="C3" s="23">
        <v>0</v>
      </c>
      <c r="D3" s="23">
        <f t="shared" ref="D3:D5" si="3">A3*2%</f>
        <v>875.54</v>
      </c>
      <c r="E3" s="23">
        <f t="shared" ref="E3:E5" si="4">A3-B3-C3-D3</f>
        <v>38523.760000000002</v>
      </c>
      <c r="F3" s="24">
        <v>2975</v>
      </c>
      <c r="G3" s="24">
        <v>0</v>
      </c>
      <c r="H3" s="24">
        <v>1935</v>
      </c>
      <c r="I3" s="24">
        <f t="shared" ref="I3:I5" si="5">A3*3%</f>
        <v>1313.31</v>
      </c>
      <c r="J3" s="23">
        <f t="shared" ref="J3:J5" si="6">B3+C3+D3+E3</f>
        <v>43777</v>
      </c>
      <c r="L3" s="27" t="s">
        <v>59</v>
      </c>
      <c r="M3" s="28" t="s">
        <v>21</v>
      </c>
      <c r="N3" s="28">
        <v>1</v>
      </c>
      <c r="O3" s="29">
        <v>43777</v>
      </c>
      <c r="P3" s="29">
        <f t="shared" si="0"/>
        <v>43777</v>
      </c>
      <c r="Q3" s="29">
        <v>20000</v>
      </c>
      <c r="R3" s="26">
        <f t="shared" si="1"/>
        <v>23777</v>
      </c>
    </row>
    <row r="4" spans="1:18" x14ac:dyDescent="0.2">
      <c r="A4" s="19">
        <v>43777</v>
      </c>
      <c r="B4" s="23">
        <f>A4*10%</f>
        <v>4377.7</v>
      </c>
      <c r="C4" s="23">
        <v>0</v>
      </c>
      <c r="D4" s="23">
        <f t="shared" si="3"/>
        <v>875.54</v>
      </c>
      <c r="E4" s="23">
        <f t="shared" si="4"/>
        <v>38523.760000000002</v>
      </c>
      <c r="F4" s="24">
        <v>2975</v>
      </c>
      <c r="G4" s="24">
        <v>0</v>
      </c>
      <c r="H4" s="24">
        <v>1935</v>
      </c>
      <c r="I4" s="24">
        <f t="shared" si="5"/>
        <v>1313.31</v>
      </c>
      <c r="J4" s="23">
        <f>B4+C4+D4+E4</f>
        <v>43777</v>
      </c>
      <c r="L4" s="30" t="s">
        <v>60</v>
      </c>
      <c r="M4" s="28" t="s">
        <v>21</v>
      </c>
      <c r="N4" s="28">
        <v>1</v>
      </c>
      <c r="O4" s="29">
        <f>2975*3</f>
        <v>8925</v>
      </c>
      <c r="P4" s="29">
        <f t="shared" si="0"/>
        <v>8925</v>
      </c>
      <c r="Q4" s="29"/>
      <c r="R4" s="26">
        <f t="shared" si="1"/>
        <v>8925</v>
      </c>
    </row>
    <row r="5" spans="1:18" x14ac:dyDescent="0.2">
      <c r="A5" s="20"/>
      <c r="B5" s="23">
        <f t="shared" si="2"/>
        <v>0</v>
      </c>
      <c r="C5" s="23"/>
      <c r="D5" s="23">
        <f t="shared" si="3"/>
        <v>0</v>
      </c>
      <c r="E5" s="23">
        <f t="shared" si="4"/>
        <v>0</v>
      </c>
      <c r="F5" s="24">
        <f t="shared" ref="F5" si="7">(A5-B5)*0.035</f>
        <v>0</v>
      </c>
      <c r="G5" s="24">
        <f t="shared" ref="G5" si="8">A5*0.015</f>
        <v>0</v>
      </c>
      <c r="H5" s="24">
        <f t="shared" ref="H5" si="9">((A5-B5-D5)*9.5%)-F5</f>
        <v>0</v>
      </c>
      <c r="I5" s="24">
        <f t="shared" si="5"/>
        <v>0</v>
      </c>
      <c r="J5" s="23">
        <f t="shared" si="6"/>
        <v>0</v>
      </c>
      <c r="L5" s="30" t="s">
        <v>61</v>
      </c>
      <c r="M5" s="28" t="s">
        <v>21</v>
      </c>
      <c r="N5" s="28">
        <v>1</v>
      </c>
      <c r="O5" s="29">
        <f>1935*3</f>
        <v>5805</v>
      </c>
      <c r="P5" s="29">
        <f t="shared" si="0"/>
        <v>5805</v>
      </c>
      <c r="Q5" s="29"/>
      <c r="R5" s="26">
        <f t="shared" si="1"/>
        <v>5805</v>
      </c>
    </row>
    <row r="6" spans="1:18" x14ac:dyDescent="0.2">
      <c r="A6" s="23" t="s">
        <v>56</v>
      </c>
      <c r="B6" s="23">
        <f>SUM(B2:B5)</f>
        <v>13133.099999999999</v>
      </c>
      <c r="C6" s="23">
        <f t="shared" ref="C6:J6" si="10">SUM(C2:C5)</f>
        <v>0</v>
      </c>
      <c r="D6" s="23">
        <f t="shared" si="10"/>
        <v>2626.62</v>
      </c>
      <c r="E6" s="23">
        <f t="shared" si="10"/>
        <v>115571.28</v>
      </c>
      <c r="F6" s="23">
        <f t="shared" si="10"/>
        <v>8925</v>
      </c>
      <c r="G6" s="23">
        <f t="shared" si="10"/>
        <v>0</v>
      </c>
      <c r="H6" s="23">
        <f t="shared" si="10"/>
        <v>5805</v>
      </c>
      <c r="I6" s="23">
        <f t="shared" si="10"/>
        <v>3939.93</v>
      </c>
      <c r="J6" s="23">
        <f t="shared" si="10"/>
        <v>131331</v>
      </c>
      <c r="L6" s="30" t="s">
        <v>62</v>
      </c>
      <c r="M6" s="28" t="s">
        <v>21</v>
      </c>
      <c r="N6" s="28">
        <v>1</v>
      </c>
      <c r="O6" s="29">
        <f>1313*3</f>
        <v>3939</v>
      </c>
      <c r="P6" s="29">
        <f t="shared" si="0"/>
        <v>3939</v>
      </c>
      <c r="Q6" s="29"/>
      <c r="R6" s="26">
        <f t="shared" si="1"/>
        <v>3939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</vt:lpstr>
      <vt:lpstr>расчет ЗП</vt:lpstr>
      <vt:lpstr>'Приложение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CISC</cp:lastModifiedBy>
  <cp:lastPrinted>2024-05-06T19:22:26Z</cp:lastPrinted>
  <dcterms:created xsi:type="dcterms:W3CDTF">2021-01-27T10:48:44Z</dcterms:created>
  <dcterms:modified xsi:type="dcterms:W3CDTF">2024-05-24T04:54:54Z</dcterms:modified>
</cp:coreProperties>
</file>