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00" firstSheet="3" activeTab="3"/>
  </bookViews>
  <sheets>
    <sheet name="таблица план расходов" sheetId="2" state="hidden" r:id="rId1"/>
    <sheet name="смета" sheetId="3" state="hidden" r:id="rId2"/>
    <sheet name="Лист1" sheetId="4" state="hidden" r:id="rId3"/>
    <sheet name="ОТЧЁТ" sheetId="5" r:id="rId4"/>
    <sheet name="Пояснительная записка №1" sheetId="7" state="hidden" r:id="rId5"/>
    <sheet name="ведомость" sheetId="6" state="hidden" r:id="rId6"/>
  </sheets>
  <calcPr calcId="162913" refMode="R1C1"/>
</workbook>
</file>

<file path=xl/calcChain.xml><?xml version="1.0" encoding="utf-8"?>
<calcChain xmlns="http://schemas.openxmlformats.org/spreadsheetml/2006/main">
  <c r="E9" i="5" l="1"/>
  <c r="E18" i="5" l="1"/>
  <c r="J19" i="5"/>
  <c r="E31" i="5"/>
  <c r="D27" i="5"/>
  <c r="E27" i="5"/>
  <c r="E19" i="5"/>
  <c r="E30" i="5"/>
  <c r="E22" i="5"/>
  <c r="E21" i="5"/>
  <c r="E20" i="5"/>
  <c r="J17" i="5"/>
  <c r="J16" i="5" s="1"/>
  <c r="E17" i="5"/>
  <c r="E16" i="5"/>
  <c r="E15" i="5"/>
  <c r="E14" i="5"/>
  <c r="E13" i="5" l="1"/>
  <c r="E12" i="5" s="1"/>
  <c r="E34" i="5" s="1"/>
  <c r="D80" i="7" l="1"/>
  <c r="H14" i="6" l="1"/>
  <c r="G14" i="6"/>
  <c r="F14" i="6"/>
  <c r="E14" i="6"/>
  <c r="D14" i="6"/>
  <c r="J24" i="5" l="1"/>
  <c r="I15" i="5"/>
  <c r="J15" i="5" s="1"/>
  <c r="I16" i="5"/>
  <c r="I17" i="5"/>
  <c r="I18" i="5"/>
  <c r="J18" i="5" s="1"/>
  <c r="I20" i="5"/>
  <c r="J20" i="5" s="1"/>
  <c r="I21" i="5"/>
  <c r="J21" i="5" s="1"/>
  <c r="I22" i="5"/>
  <c r="J22" i="5" s="1"/>
  <c r="I23" i="5"/>
  <c r="J23" i="5" s="1"/>
  <c r="I24" i="5"/>
  <c r="I25" i="5"/>
  <c r="J25" i="5" s="1"/>
  <c r="I27" i="5"/>
  <c r="I28" i="5"/>
  <c r="J28" i="5" s="1"/>
  <c r="I29" i="5"/>
  <c r="J29" i="5" s="1"/>
  <c r="I30" i="5"/>
  <c r="J30" i="5" s="1"/>
  <c r="I31" i="5"/>
  <c r="I32" i="5"/>
  <c r="J32" i="5" s="1"/>
  <c r="I33" i="5"/>
  <c r="J33" i="5" s="1"/>
  <c r="I14" i="5"/>
  <c r="J14" i="5" s="1"/>
  <c r="I13" i="5"/>
  <c r="J13" i="5" s="1"/>
  <c r="I12" i="5"/>
  <c r="J12" i="5" s="1"/>
  <c r="J34" i="5" s="1"/>
  <c r="D19" i="5"/>
  <c r="D34" i="5" s="1"/>
  <c r="D30" i="5"/>
  <c r="D25" i="5"/>
  <c r="D22" i="5"/>
  <c r="D21" i="5"/>
  <c r="D20" i="5"/>
  <c r="D12" i="5"/>
  <c r="D13" i="5"/>
  <c r="D18" i="5"/>
  <c r="D17" i="5"/>
  <c r="D16" i="5"/>
  <c r="D15" i="5"/>
  <c r="D14" i="5"/>
  <c r="C34" i="5"/>
  <c r="C33" i="5"/>
  <c r="C32" i="5"/>
  <c r="C31" i="5"/>
  <c r="C30" i="5"/>
  <c r="C29" i="5"/>
  <c r="C28" i="5"/>
  <c r="C27" i="5"/>
  <c r="C26" i="5"/>
  <c r="C25" i="5"/>
  <c r="C24" i="5"/>
  <c r="C23" i="5"/>
  <c r="C22" i="5"/>
  <c r="C21" i="5"/>
  <c r="C20" i="5"/>
  <c r="C19" i="5"/>
  <c r="C18" i="5"/>
  <c r="C17" i="5"/>
  <c r="C16" i="5"/>
  <c r="C15" i="5"/>
  <c r="C14" i="5"/>
  <c r="C13" i="5"/>
  <c r="C12" i="5"/>
  <c r="D11" i="4"/>
  <c r="D17" i="4"/>
  <c r="D25" i="4"/>
  <c r="I19" i="5" l="1"/>
  <c r="I34" i="5"/>
  <c r="I44" i="2"/>
  <c r="I42" i="2"/>
  <c r="F38" i="3"/>
  <c r="I40" i="2"/>
  <c r="I39" i="2"/>
  <c r="H39" i="2"/>
  <c r="I38" i="2"/>
  <c r="H38" i="2"/>
  <c r="F32" i="3"/>
  <c r="H32" i="3" s="1"/>
  <c r="F31" i="3"/>
  <c r="H31" i="3" s="1"/>
  <c r="E31" i="3"/>
  <c r="H29" i="3"/>
  <c r="F29" i="3"/>
  <c r="F28" i="3"/>
  <c r="H28" i="3" s="1"/>
  <c r="H27" i="3"/>
  <c r="F27" i="3"/>
  <c r="F26" i="3" s="1"/>
  <c r="H26" i="3" s="1"/>
  <c r="H25" i="3"/>
  <c r="F25" i="3"/>
  <c r="F24" i="3"/>
  <c r="H24" i="3" s="1"/>
  <c r="H23" i="3"/>
  <c r="F23" i="3"/>
  <c r="F22" i="3"/>
  <c r="H22" i="3" s="1"/>
  <c r="H21" i="3"/>
  <c r="F21" i="3"/>
  <c r="F20" i="3"/>
  <c r="H20" i="3" s="1"/>
  <c r="H19" i="3"/>
  <c r="F19" i="3"/>
  <c r="H17" i="3"/>
  <c r="F17" i="3"/>
  <c r="E16" i="3"/>
  <c r="F16" i="3" s="1"/>
  <c r="H16" i="3" s="1"/>
  <c r="E15" i="3"/>
  <c r="H14" i="3"/>
  <c r="F14" i="3"/>
  <c r="F13" i="3"/>
  <c r="H13" i="3" s="1"/>
  <c r="I33" i="2"/>
  <c r="I32" i="2"/>
  <c r="I34" i="2"/>
  <c r="F30" i="3" l="1"/>
  <c r="H30" i="3" s="1"/>
  <c r="F15" i="3"/>
  <c r="H15" i="3" l="1"/>
  <c r="F12" i="3"/>
  <c r="F18" i="3"/>
  <c r="H18" i="3" s="1"/>
  <c r="H12" i="3" l="1"/>
  <c r="F11" i="3"/>
  <c r="H11" i="3" l="1"/>
  <c r="F33" i="3"/>
  <c r="I30" i="2"/>
  <c r="F36" i="3" l="1"/>
  <c r="H33" i="3"/>
  <c r="I26" i="5"/>
  <c r="J26" i="5" s="1"/>
</calcChain>
</file>

<file path=xl/sharedStrings.xml><?xml version="1.0" encoding="utf-8"?>
<sst xmlns="http://schemas.openxmlformats.org/spreadsheetml/2006/main" count="408" uniqueCount="298">
  <si>
    <t>АО “Банк Фридом Финанс Казахстан”</t>
  </si>
  <si>
    <t>г. Алматы, улица Курмангазы, дом 61А</t>
  </si>
  <si>
    <t>БИН 090740019001</t>
  </si>
  <si>
    <t>Номер документа</t>
  </si>
  <si>
    <t>Дата операции</t>
  </si>
  <si>
    <t xml:space="preserve">№ </t>
  </si>
  <si>
    <t>Дебет</t>
  </si>
  <si>
    <t>Кредит</t>
  </si>
  <si>
    <t>Назначение платежа</t>
  </si>
  <si>
    <t>Наименование
банка
отправителя
/получателя</t>
  </si>
  <si>
    <t>БИК банка
отправителя
/получателя</t>
  </si>
  <si>
    <t>Наименование
отправителя
/получателя</t>
  </si>
  <si>
    <t>БИН/ИИН
отправителя
/получателя</t>
  </si>
  <si>
    <t>Номер счета
отправителя
/получателя</t>
  </si>
  <si>
    <t>Дата выписки: 
2023-11-03</t>
  </si>
  <si>
    <t>Выписка по счету</t>
  </si>
  <si>
    <t>KZ55551Z128000301KZT</t>
  </si>
  <si>
    <t>За период</t>
  </si>
  <si>
    <t>01.10.2023 - 03.11.2023</t>
  </si>
  <si>
    <t>Клиент</t>
  </si>
  <si>
    <t>Общественное объединение "Ассоциация бизнес-тренеров"</t>
  </si>
  <si>
    <t>БИН/ИИН</t>
  </si>
  <si>
    <t>190240014935</t>
  </si>
  <si>
    <t>Код</t>
  </si>
  <si>
    <t>18</t>
  </si>
  <si>
    <t>Валюта счета</t>
  </si>
  <si>
    <t>KZT</t>
  </si>
  <si>
    <t>Тип счета</t>
  </si>
  <si>
    <t>Договор РКО (текущий)</t>
  </si>
  <si>
    <t>Входящий остаток</t>
  </si>
  <si>
    <t>0.00</t>
  </si>
  <si>
    <t>Исходящий остаток</t>
  </si>
  <si>
    <t>22145000.00</t>
  </si>
  <si>
    <t>2023.10.03</t>
  </si>
  <si>
    <t>982</t>
  </si>
  <si>
    <t>АО "Народный Банк Казахстана"</t>
  </si>
  <si>
    <t>HSBKKZKX</t>
  </si>
  <si>
    <t>НАО ЦПГИ</t>
  </si>
  <si>
    <t>160240029125</t>
  </si>
  <si>
    <t>KZ566010111000081583</t>
  </si>
  <si>
    <t/>
  </si>
  <si>
    <t>Оплата с-но счета №17 от 28.09.2023 года. Договор №130 от 25.0_x000D_
9.2023г. Сумма 24 150 000-00 тенге без НДС Прочие безвозмездные перево_x000D_
ды денег,</t>
  </si>
  <si>
    <t>2023.10.13</t>
  </si>
  <si>
    <t>1</t>
  </si>
  <si>
    <t>АО "KASPI BANK"</t>
  </si>
  <si>
    <t>CASPKZKA</t>
  </si>
  <si>
    <t>ИП Салиев</t>
  </si>
  <si>
    <t>931217350964</t>
  </si>
  <si>
    <t>KZ51722S000019881790</t>
  </si>
  <si>
    <t>оплата за услуги по счету №3 от 06.10.2023г.</t>
  </si>
  <si>
    <t>2023.10.26</t>
  </si>
  <si>
    <t>44681</t>
  </si>
  <si>
    <t>АО "Банк Фридом Финанс Казахстан"</t>
  </si>
  <si>
    <t>KSNVKZKA</t>
  </si>
  <si>
    <t>Филиал АО «Банк Фридом Финанс Казахстан» в г. Астана</t>
  </si>
  <si>
    <t>100941003786</t>
  </si>
  <si>
    <t>KZ04551Z140000011KZT</t>
  </si>
  <si>
    <t>Комиссия за операцию "Подключение пакета обслуживания" согласно тарифам банка, НДС не облагается.</t>
  </si>
  <si>
    <t>2023.10.30</t>
  </si>
  <si>
    <t>7</t>
  </si>
  <si>
    <t>KZ23551Z124000010KZT</t>
  </si>
  <si>
    <t>оплата за оказанные работы за октябрь 2023г.</t>
  </si>
  <si>
    <t>8</t>
  </si>
  <si>
    <t>НАО "Государственная корпорация «Правительство для граждан"</t>
  </si>
  <si>
    <t>GCVPKZ2A</t>
  </si>
  <si>
    <t>НАО «Государственная корпорация «Правительство для граждан»</t>
  </si>
  <si>
    <t>160440007161</t>
  </si>
  <si>
    <t>KZ12009NPS0413609816</t>
  </si>
  <si>
    <t>Обязательные пенсионные взносы за октябрь 2023г.</t>
  </si>
  <si>
    <t>9</t>
  </si>
  <si>
    <t>10</t>
  </si>
  <si>
    <t>РГУ "Комитет казначейства Министерства финансов РК"</t>
  </si>
  <si>
    <t>KKMFKZ2A</t>
  </si>
  <si>
    <t>РГУ "УГД по городу Усть-Каменогорск ДГД МФ РК"</t>
  </si>
  <si>
    <t>991040001526</t>
  </si>
  <si>
    <t>KZ24070105KSN0000000</t>
  </si>
  <si>
    <t>ИПН за октябрь 2023г.</t>
  </si>
  <si>
    <t>13</t>
  </si>
  <si>
    <t>KZ92009MEDS368609103</t>
  </si>
  <si>
    <t>Взносы на обязательное социальное медицинское страхование за_x000D_
октябрь 2023г.</t>
  </si>
  <si>
    <t>2023.11.03</t>
  </si>
  <si>
    <t>14</t>
  </si>
  <si>
    <t>оплата за услуги по счету №4 от 02.11.2023г.</t>
  </si>
  <si>
    <t>остаток</t>
  </si>
  <si>
    <t>зп</t>
  </si>
  <si>
    <t>налоги</t>
  </si>
  <si>
    <t>услуги</t>
  </si>
  <si>
    <t>раздатка</t>
  </si>
  <si>
    <t>услуги и полиграфия</t>
  </si>
  <si>
    <t>Заработная плата Координатора проекта</t>
  </si>
  <si>
    <t>месяц</t>
  </si>
  <si>
    <t>Заработная плата бухгалтера</t>
  </si>
  <si>
    <t>Социальный налог и социальные отчисления</t>
  </si>
  <si>
    <t>Обязательное социальное медицинское страхование</t>
  </si>
  <si>
    <t>Банковские услуги</t>
  </si>
  <si>
    <t>Прямые расходы:</t>
  </si>
  <si>
    <t>Заработная плата Мастер ментора</t>
  </si>
  <si>
    <t>Заработная плата PR менджера</t>
  </si>
  <si>
    <t>Заработная плата SMM менджера</t>
  </si>
  <si>
    <t>Затраты на раздаточный материал</t>
  </si>
  <si>
    <t>Затраты на полиграфический материал</t>
  </si>
  <si>
    <t>Создание и сопровождение информ-ресурса</t>
  </si>
  <si>
    <t>Гранты для участников</t>
  </si>
  <si>
    <t>услуга</t>
  </si>
  <si>
    <t>Затраты на привлечение сторонних специалистов:</t>
  </si>
  <si>
    <t>тренер по "Основам предпринимательства"</t>
  </si>
  <si>
    <t>тренер по "Маркетингу и продажам"</t>
  </si>
  <si>
    <t>Заработная плата регионального ментора  (2 ментора)</t>
  </si>
  <si>
    <t>Проведение форума</t>
  </si>
  <si>
    <t>Баннер</t>
  </si>
  <si>
    <t>шт</t>
  </si>
  <si>
    <t>Подготовка материалов, разработка дизайна и изготовление альбомов успешных проектов</t>
  </si>
  <si>
    <t>комиссии банка</t>
  </si>
  <si>
    <t>тренинги</t>
  </si>
  <si>
    <t>Приложение № 2 
к Договору о предоставлении государственного гранта 
от «25» сентября 2023 года №____</t>
  </si>
  <si>
    <t>Смета расходов по реализации социального проекта на 2023 год</t>
  </si>
  <si>
    <t>Грантополучатель: Общественное объединение "Ассоциация бизнес-тренеров"</t>
  </si>
  <si>
    <t>Тема гранта: Проект по развитию молодежного корпуса  ZHAS PROJECT по приоритетному направлению Реализация проекта по развитию молодежного корпуса  ZHAS PROJECT с обеспечением максимальной прозрачности процедур предоставления грантов в Актюбинской и Кызылординской областях</t>
  </si>
  <si>
    <t>Сумма гранта: 34 500 000 (тридцать четыре миллиона пятьсот тысяч) тенге</t>
  </si>
  <si>
    <t>№</t>
  </si>
  <si>
    <t>Статьи расходов</t>
  </si>
  <si>
    <t>Единица измерения</t>
  </si>
  <si>
    <t>Количество</t>
  </si>
  <si>
    <t>Стоимость, в тенге</t>
  </si>
  <si>
    <t>Всего, в тенге</t>
  </si>
  <si>
    <t>Источники финансирования</t>
  </si>
  <si>
    <t>Заявитель (собственный вклад)</t>
  </si>
  <si>
    <t>Средства гранта</t>
  </si>
  <si>
    <t>Административные расходы:</t>
  </si>
  <si>
    <t>Заработная плата, в том числе:</t>
  </si>
  <si>
    <t>ИТОГО:</t>
  </si>
  <si>
    <r>
      <t xml:space="preserve">С Приложением № </t>
    </r>
    <r>
      <rPr>
        <sz val="12"/>
        <color theme="1"/>
        <rFont val="Times New Roman"/>
        <family val="1"/>
        <charset val="204"/>
      </rPr>
      <t xml:space="preserve">2 ознакомлен и согласен: </t>
    </r>
  </si>
  <si>
    <t xml:space="preserve">Грантополучатель: </t>
  </si>
  <si>
    <t>И.о. Председателя _________________ Жакеева Б.О.</t>
  </si>
  <si>
    <t>МП</t>
  </si>
  <si>
    <t xml:space="preserve">                                                        М.П.</t>
  </si>
  <si>
    <t>Грантодатель:</t>
  </si>
  <si>
    <t xml:space="preserve">НАО «Центр поддержки гражданских инициатив» </t>
  </si>
  <si>
    <t>И.о. Председателя Правления</t>
  </si>
  <si>
    <t>______________  Ашкин А.А.</t>
  </si>
  <si>
    <t>Директор Департамента управления проектами</t>
  </si>
  <si>
    <t>______________ Ахатаева Р.А.</t>
  </si>
  <si>
    <t>Главный менеджер Департамента управления проектами</t>
  </si>
  <si>
    <t>______________ Ералы Н.А.</t>
  </si>
  <si>
    <t>______________ Жунусова Н.И.</t>
  </si>
  <si>
    <t>Итого поступило</t>
  </si>
  <si>
    <t>израсх</t>
  </si>
  <si>
    <t>все планируемы расходы</t>
  </si>
  <si>
    <t>останется на грантф</t>
  </si>
  <si>
    <t>на одного</t>
  </si>
  <si>
    <t>Приложение 5 
к Договору о предоставлении государственного гранта
от «___» _______________20___ года №___</t>
  </si>
  <si>
    <t>ПРОМЕЖУТОЧНЫЙ ОТЧЕТ О РАСХОДОВАНИИ ДЕНЕЖНЫХ СРЕДСТВ №1</t>
  </si>
  <si>
    <t>Тема гранта:  Проект по развитию молодежного корпуса  ZHAS PROJECT по приоритетному направлению Реализация проекта по развитию молодежного корпуса  ZHAS PROJECT с обеспечением максимальной прозрачности процедур предоставления грантов в Актюбинской и Кызылординской областях</t>
  </si>
  <si>
    <t>Смета расходов</t>
  </si>
  <si>
    <t>Промежуточный отчет № 1</t>
  </si>
  <si>
    <t>Промежуточный Отчет № 2</t>
  </si>
  <si>
    <t>Промежуточный Отчет № 3</t>
  </si>
  <si>
    <t>Промежуточный Отчет № 4</t>
  </si>
  <si>
    <t>Заключительный Отчет</t>
  </si>
  <si>
    <t>Сумма (3+4+5+6+7)</t>
  </si>
  <si>
    <t>Остаток (2-8)</t>
  </si>
  <si>
    <t>Контрагент, дата и назначения платежа</t>
  </si>
  <si>
    <t xml:space="preserve">1. </t>
  </si>
  <si>
    <t>административные расходы</t>
  </si>
  <si>
    <t>ОПВ и ИПН</t>
  </si>
  <si>
    <t>гранты для участников</t>
  </si>
  <si>
    <t>Итого</t>
  </si>
  <si>
    <t>Руководитель организации _____________</t>
  </si>
  <si>
    <t>ФИО (при его наличии)</t>
  </si>
  <si>
    <t>Бухгалтер организации _____________</t>
  </si>
  <si>
    <t>Дата:</t>
  </si>
  <si>
    <t xml:space="preserve">М.П. </t>
  </si>
  <si>
    <t>__________________________________</t>
  </si>
  <si>
    <t>* Заполняется в соответствии с Требованиями к отчету о расходовании денежных средств</t>
  </si>
  <si>
    <t xml:space="preserve">должность </t>
  </si>
  <si>
    <t>ФИО</t>
  </si>
  <si>
    <t>Бухгалтер</t>
  </si>
  <si>
    <t>Ережепова Жулдыз Койшимановна</t>
  </si>
  <si>
    <t>Таубакулова Дина Газизовна</t>
  </si>
  <si>
    <t>начиляемый доход по АВР</t>
  </si>
  <si>
    <t>Обязательный пенсионный взнос:</t>
  </si>
  <si>
    <t>Индивидуальный подоходный налог</t>
  </si>
  <si>
    <t>Взнос на ОСМС работником</t>
  </si>
  <si>
    <t>на руки</t>
  </si>
  <si>
    <t>Тарбагатаева Айгерим Мухтаровна</t>
  </si>
  <si>
    <t>Мастер ментор</t>
  </si>
  <si>
    <t>Координатора проекта</t>
  </si>
  <si>
    <t>РR менеджер</t>
  </si>
  <si>
    <t>Нурахманова Алия Алимжановна</t>
  </si>
  <si>
    <t>SMM менджер</t>
  </si>
  <si>
    <t>Самуратова Гульмира Канатовна</t>
  </si>
  <si>
    <t>ментор Кызылординская Область</t>
  </si>
  <si>
    <t>Әлібек Әкімбек Мұратбекұлы</t>
  </si>
  <si>
    <t>ментор Актюбинская Область</t>
  </si>
  <si>
    <t>Кубайдуллин Сакен Серикович</t>
  </si>
  <si>
    <t xml:space="preserve">        И.о. Председателя _________________ Жакеева Б.О.</t>
  </si>
  <si>
    <t xml:space="preserve">           Общественное объединение "Ассоциация бизнес-тренеров"</t>
  </si>
  <si>
    <t>1.1.</t>
  </si>
  <si>
    <t>1.2.</t>
  </si>
  <si>
    <t>1.3.</t>
  </si>
  <si>
    <t>2.3.</t>
  </si>
  <si>
    <t>2.2.</t>
  </si>
  <si>
    <t>1.4.</t>
  </si>
  <si>
    <t>1.5.</t>
  </si>
  <si>
    <t>контрагент Ережепова Ж.К., Договор №17 от 02.10.2023г., АВР за октябрь 2023г. Платежное поручение №7 от 30.10.2023г., позиция №4, сумма 198 000,00 тенге.</t>
  </si>
  <si>
    <t>Контрагент, дата и назначения платежа (Промежуточный отчет № 1)</t>
  </si>
  <si>
    <t>Платежное поручение №8 от 30.10.2023г., Платежное поручение №10 от 30.10.2023г., Расчетно - платежная ведомость оплаты выполненных работ по договорам ГПХ за октябрь 2023г.</t>
  </si>
  <si>
    <t xml:space="preserve">Платежное поручение №13 от 30.10.2023г., Расчетно - платежная ведомость оплаты выполненных работ по договорам ГПХ за октябрь 2023г. </t>
  </si>
  <si>
    <t>2.1.</t>
  </si>
  <si>
    <t>контрагент Тарбагатаева А.М, Договор №14 от 02.10.2023г., АВР за октябрь 2023г. Платежное поручение №7 от 30.10.2023г., позиция №1, сумма 118 800,00 тенге.</t>
  </si>
  <si>
    <t>контрагент Таубакулова Д.Г., Договор №11 от 02.10.2023г., АВР за октябрь 2023г. Платежное поручение №7 от 30.10.2023г., позиция №5, сумма 76200,00 тенге. Платежное поручение №9 от 30.10.2023г., (сумма 3000,00 тенге)</t>
  </si>
  <si>
    <t>контрагент Нурахманова А.А. Договор №12 от 02.10.2023г., АВР за октябрь 2023г. Платежное поручение №7 от 30.10.2023г., позиция №6, сумма 79200,00 тенге.</t>
  </si>
  <si>
    <t>контрагент Самуратова Г.К., Договор №13 от 02.10.2023г., АВР за октябрь 2023г. Платежное поручение №7 от 30.10.2023г., позиция №2, сумма 79200,00 тенге.</t>
  </si>
  <si>
    <t>2.4.</t>
  </si>
  <si>
    <t>2.5.</t>
  </si>
  <si>
    <t>2.6.</t>
  </si>
  <si>
    <t xml:space="preserve">Договора оказания услуг №19 от 06.10.2023г., АВР №0001 от 23.10.2023г., АВР №0003 от 02.11.2023г., Платежное поручение №1 от 13.10.2023г., Платежное поручение №14 от 03.11.2023г., </t>
  </si>
  <si>
    <t>2.7.</t>
  </si>
  <si>
    <t>2.8.</t>
  </si>
  <si>
    <t>2.9.</t>
  </si>
  <si>
    <t>2.10</t>
  </si>
  <si>
    <t>2.11.</t>
  </si>
  <si>
    <t>2.12.</t>
  </si>
  <si>
    <t>2.13.</t>
  </si>
  <si>
    <t xml:space="preserve">Платежное поручение № 44681 от 26.10.2023 г.
</t>
  </si>
  <si>
    <t>Договор №15 от 02.10.2023г.(Кубайдуллин Сакен), Договор №16 от 02.10.2023г.(Әлібек Әкімбек), АВР за октябрь 2023г.(Кубайдуллин Сакен), АВР за октябрь 2023г.(Әлібек Әкімбек),  Платежное поручение №7 от 30.10.2023г (позиция №3 Кубайдуллин Сакен, позиция №7 Әлібек Әкімбек)</t>
  </si>
  <si>
    <t>Пояснительная записка №1</t>
  </si>
  <si>
    <t>№ п/п</t>
  </si>
  <si>
    <t xml:space="preserve">общая сумма </t>
  </si>
  <si>
    <t>Договор №Б/Н от 01.11.2023г. на грант Актобе</t>
  </si>
  <si>
    <t>договор №БН от 01.11.2023г. на грант Кызылординская область</t>
  </si>
  <si>
    <t>ИП РУХ накладная  накладная №1 от 22.11.2023г.</t>
  </si>
  <si>
    <t>ИП РУХ ПП №42 от 14.11.2023г.</t>
  </si>
  <si>
    <t>ИП РУХ счет  №1 от 03.11.2023г.</t>
  </si>
  <si>
    <t>ИП РУХ ЭСФ №1 от 22.11.2023г.</t>
  </si>
  <si>
    <t xml:space="preserve">Бегенов Галимжан Исеналович  </t>
  </si>
  <si>
    <t>Договор № БН от 01.11.2023г. на грант Актюбинская Область</t>
  </si>
  <si>
    <t>ИП Испулова Накладная №39 от 17.11.2023г. сумма 1 000 000 тенге</t>
  </si>
  <si>
    <t>ИП Испулова ПП №32 от 09.11.2023г.</t>
  </si>
  <si>
    <t>ИП Испулова счет на оплату №39 от 03.11.2023г.</t>
  </si>
  <si>
    <t>ИП Испулова ЭСФ №1 от 17.11.2023г.  сумма 1 000 000 тенге</t>
  </si>
  <si>
    <t xml:space="preserve">Сопыбек Шынгысхан  </t>
  </si>
  <si>
    <t>договор № Б/н от 01.11.2023г. на грант Кызылординская Область</t>
  </si>
  <si>
    <t>ИП Бахытжан накладная №1 от 21.11.2023г.</t>
  </si>
  <si>
    <t>ИП Бахытжан ПП №41 от 14.11.2023г.</t>
  </si>
  <si>
    <t>ИП Бахытжан счет №12 от 01.11.2023г.</t>
  </si>
  <si>
    <t>ИП Бахытжан ЭСФ №1 от 21.11.2023г.</t>
  </si>
  <si>
    <t>итого</t>
  </si>
  <si>
    <t xml:space="preserve">Исх.№ 21
от «06» ноября 2023г.
                                                                                                                                                                                                    Руководителю НАО «Центр поддержки 
                                                                                                                                                                                                    гражданских инициатив» 
                                                                                                                                                                                                    господину Ашкину А.А.
</t>
  </si>
  <si>
    <t>ФИО Грантополучателя  и документы подтверждающие расход.</t>
  </si>
  <si>
    <t xml:space="preserve">Общественное объединение «Ассоциация бизнес-тренеров» (далее – Ассоциация) выражает Вам свое почтение и желает успехов в работе.
По Договору о предоставлении государственного гранта №130 от 25 сентября 2023 года Ассоциация является Грантополучателем социального проекта по теме «Проект по развитию молодежного корпуса «Проект развития молодежного корпуса «ZHAS PROJECT» по приоритетному направлению «Реализация проекта по развитию молодежного корпуса  «ZHAS PROJECT» с обеспечением максимальной прозрачности процедур предоставления грантов в Актюбинской и Кызылординской областях» в соответствии с Дополнительным перечнем приоритетных направлений государственных грантов на 2023 год, утвержденным приказом Министра информации и общественного развития Республики Казахстан от 21.07.2023 года №287-НҚ. 
Согласно вышеуказанного договора Ассоциация направляет данную пояснительную записку к  Приложению 5, в которой расшифрованы расходы  к статье "Гранты для участников".
</t>
  </si>
  <si>
    <t>Приложения: копии документов согласно данной таблицы.</t>
  </si>
  <si>
    <t xml:space="preserve"> </t>
  </si>
  <si>
    <t xml:space="preserve">                            И.о. председателя  Ассоциации бизнес-тренеров                                                                                 Жакеева Б.О.
</t>
  </si>
  <si>
    <t>Расчетно - платежная ведомость оплаты выполненных работ по договорам ГПХ за ноябрь  2023г.</t>
  </si>
  <si>
    <t>Пояснительная записка №2</t>
  </si>
  <si>
    <t>БЕКТІБАЕВ ЖЕҢІС ЖАҢАБЕКҰЛЫ</t>
  </si>
  <si>
    <t>Договор №б/н от 01.11.2023г. на грант Кызылординская Область</t>
  </si>
  <si>
    <t>ИП Бейбарыс счет на оплату №11 от 01.11.2023г.</t>
  </si>
  <si>
    <t>Ип Бейбарыс счет платежное поручение №47 от 14.11.2023г.</t>
  </si>
  <si>
    <t>ИП Бейбарыс накладная №3 от 23.11.2023г.</t>
  </si>
  <si>
    <t>ИП Бейбарыс ЭСФ №1 от 23.11.2023г.</t>
  </si>
  <si>
    <t>БОЛАТБЕК НҰРДӘУЛЕТ БОЛАТБЕКҰЛЫ</t>
  </si>
  <si>
    <t>ИП ВЕЛОМОТОР счет на оплату №27 от 01.11.2023г.</t>
  </si>
  <si>
    <t>ИП ВЕЛОМОТОР ПП №50 от 14.11.2023г.</t>
  </si>
  <si>
    <t>ИП ВЕЛОМОТОР накладная №37 от 20.11.2023г.</t>
  </si>
  <si>
    <t>ИП ВЕЛОМОТОР ЭСФ №38 от 20.11.2023г.</t>
  </si>
  <si>
    <t>БАҚЫТЖАН ЖАЙЫҚ БАҚЫТЖАНҰЛЫ</t>
  </si>
  <si>
    <t xml:space="preserve"> Договор№Бн от 01.11.2023г.  на грант Кызылординская Область</t>
  </si>
  <si>
    <t>ИП Салтанат счет на оплату №17 от 01.11.2023г.</t>
  </si>
  <si>
    <t>ИП Салтанат ПП №43 от 14.11.2023г.</t>
  </si>
  <si>
    <t>ИП Салтанат накладная №24 от 07.12.2023г.</t>
  </si>
  <si>
    <t>ИП Салтанат ЭСФ №24 от 07.12.2023г.</t>
  </si>
  <si>
    <t>Конысова Ботакоз Камбаровна</t>
  </si>
  <si>
    <t>ТОО SHEBER PROFI счет на оплату №2Ш-0021840 от 07.11.2023г.</t>
  </si>
  <si>
    <t>ТОО SHEBER PROFI пп №21 от 09.11.2023г.</t>
  </si>
  <si>
    <t>ТОО SHEBER PROFI накладная №2Ш-0014085 от 17.11.2023г.</t>
  </si>
  <si>
    <t>ТОО SHEBER PROFI ЭСФ №0000020058276 от 17.11.2023</t>
  </si>
  <si>
    <t>Тұрсынбекқызы Ләззат</t>
  </si>
  <si>
    <t>ИП Ещанова У счет на оплату №12 от 01.11.2023г.</t>
  </si>
  <si>
    <t>ИП Ещанова ПП №46 от 14.11.2023г.</t>
  </si>
  <si>
    <t>ИП Ещанова накладная №6 от 21.11.2023г.</t>
  </si>
  <si>
    <t>ИП Ещанова ЭСФ №6 от 21.11.2023г.</t>
  </si>
  <si>
    <t xml:space="preserve">Қалжан Қаракөз Темірханқызы </t>
  </si>
  <si>
    <t>Договор №БН от 01.11.2023г. на грант Кызылординская область</t>
  </si>
  <si>
    <t>ИП Гулмира счет на оплату №1 от 01.11.2023г.</t>
  </si>
  <si>
    <t>ИП Гулмира ПП №37 от 09.11.2023г.</t>
  </si>
  <si>
    <t>ИП Гулмира накладная №1 от 22.11.2023г.</t>
  </si>
  <si>
    <t>ИП Гулмира ЭСФ №1 от 22.11.2023г.</t>
  </si>
  <si>
    <t xml:space="preserve">КЕНЖЕБАЕВ ЖОМАРТ ТАЛҒАТҰЛЫ </t>
  </si>
  <si>
    <t xml:space="preserve"> Договор №Бн от 01.11.2023г. на грант Кызылординская Область</t>
  </si>
  <si>
    <t xml:space="preserve">ИП Зулханов счет на оплату №2 от 01.11.2023г. </t>
  </si>
  <si>
    <t>ИП Зулханов ПП №38 от 09.11.2023г.</t>
  </si>
  <si>
    <t>ИП Зулханов накладная №13 от 09.11.2023г.</t>
  </si>
  <si>
    <t>ИП Зулханов ЭСФ №13 от 09.11.2023г.</t>
  </si>
  <si>
    <t>Саркулова Арайлым Жумабеккызы</t>
  </si>
  <si>
    <t>Договор  №БН от 01.11.2023г. на грант Актюбинская  Область</t>
  </si>
  <si>
    <t>ИТОГОВЫЙ  ОТЧЕТ О РАСХОДОВАНИИ ДЕНЕЖНЫХ СРЕДСТВ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</si>
</sst>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 _₸_-;\-* #,##0.00\ _₸_-;_-* &quot;-&quot;??\ _₸_-;_-@_-"/>
    <numFmt numFmtId="165" formatCode="_-* #,##0\ _₸_-;\-* #,##0\ _₸_-;_-* &quot;-&quot;??\ _₸_-;_-@_-"/>
  </numFmts>
  <fonts count="28" x14ac:knownFonts="1">
    <font>
      <sz val="11"/>
      <color theme="1"/>
      <name val="Calibri"/>
      <family val="2"/>
      <scheme val="minor"/>
    </font>
    <font>
      <sz val="11"/>
      <color indexed="8"/>
      <name val="Calibri"/>
      <family val="2"/>
    </font>
    <font>
      <b/>
      <sz val="11"/>
      <color indexed="8"/>
      <name val="Calibri"/>
      <family val="2"/>
      <charset val="204"/>
    </font>
    <font>
      <sz val="11"/>
      <color indexed="8"/>
      <name val="Calibri"/>
      <family val="2"/>
    </font>
    <font>
      <b/>
      <sz val="11"/>
      <color indexed="8"/>
      <name val="Calibri"/>
      <family val="2"/>
      <charset val="204"/>
    </font>
    <font>
      <b/>
      <sz val="10"/>
      <name val="Arial"/>
    </font>
    <font>
      <sz val="12"/>
      <color theme="1"/>
      <name val="Times New Roman"/>
      <family val="1"/>
      <charset val="204"/>
    </font>
    <font>
      <b/>
      <sz val="12"/>
      <color theme="1"/>
      <name val="Times New Roman"/>
      <family val="1"/>
      <charset val="204"/>
    </font>
    <font>
      <sz val="12"/>
      <color theme="1"/>
      <name val="Calibri"/>
      <family val="2"/>
      <charset val="204"/>
      <scheme val="minor"/>
    </font>
    <font>
      <sz val="12"/>
      <color rgb="FF000000"/>
      <name val="Times New Roman"/>
      <family val="1"/>
      <charset val="204"/>
    </font>
    <font>
      <b/>
      <sz val="10"/>
      <name val="Arial"/>
      <family val="2"/>
      <charset val="204"/>
    </font>
    <font>
      <b/>
      <sz val="11"/>
      <color theme="1"/>
      <name val="Times New Roman"/>
      <family val="1"/>
      <charset val="204"/>
    </font>
    <font>
      <b/>
      <sz val="11"/>
      <color rgb="FF000000"/>
      <name val="Times New Roman"/>
      <family val="1"/>
      <charset val="204"/>
    </font>
    <font>
      <sz val="11"/>
      <color theme="1"/>
      <name val="Times New Roman"/>
      <family val="1"/>
      <charset val="204"/>
    </font>
    <font>
      <sz val="11"/>
      <color rgb="FF000000"/>
      <name val="Times New Roman"/>
      <family val="1"/>
      <charset val="204"/>
    </font>
    <font>
      <b/>
      <sz val="10"/>
      <color theme="1"/>
      <name val="Times New Roman"/>
      <family val="1"/>
      <charset val="204"/>
    </font>
    <font>
      <sz val="10"/>
      <color theme="1"/>
      <name val="Times New Roman"/>
      <family val="1"/>
      <charset val="204"/>
    </font>
    <font>
      <b/>
      <sz val="12"/>
      <color rgb="FF000000"/>
      <name val="Times New Roman"/>
      <family val="1"/>
      <charset val="204"/>
    </font>
    <font>
      <b/>
      <sz val="10"/>
      <color theme="1"/>
      <name val="Calibri Light"/>
      <family val="2"/>
      <charset val="204"/>
      <scheme val="major"/>
    </font>
    <font>
      <b/>
      <sz val="11"/>
      <color theme="1"/>
      <name val="Calibri"/>
      <family val="2"/>
      <charset val="204"/>
      <scheme val="minor"/>
    </font>
    <font>
      <sz val="14"/>
      <color theme="1"/>
      <name val="Calibri"/>
      <family val="2"/>
      <scheme val="minor"/>
    </font>
    <font>
      <b/>
      <sz val="14"/>
      <color theme="1"/>
      <name val="Calibri"/>
      <family val="2"/>
      <scheme val="minor"/>
    </font>
    <font>
      <b/>
      <sz val="14"/>
      <color theme="1"/>
      <name val="Calibri"/>
      <family val="2"/>
      <charset val="204"/>
      <scheme val="minor"/>
    </font>
    <font>
      <sz val="10"/>
      <color theme="1"/>
      <name val="Calibri Light"/>
      <family val="2"/>
      <charset val="204"/>
      <scheme val="major"/>
    </font>
    <font>
      <i/>
      <sz val="10"/>
      <color theme="1"/>
      <name val="Calibri Light"/>
      <family val="2"/>
      <charset val="204"/>
      <scheme val="major"/>
    </font>
    <font>
      <b/>
      <i/>
      <sz val="12"/>
      <color theme="1"/>
      <name val="Calibri"/>
      <family val="2"/>
      <charset val="204"/>
      <scheme val="minor"/>
    </font>
    <font>
      <b/>
      <i/>
      <sz val="12"/>
      <color theme="1"/>
      <name val="Times New Roman"/>
      <family val="1"/>
      <charset val="204"/>
    </font>
    <font>
      <sz val="12"/>
      <color theme="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F4F5F6"/>
        <bgColor indexed="64"/>
      </patternFill>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22">
    <xf numFmtId="0" fontId="0" fillId="0" borderId="0" xfId="0"/>
    <xf numFmtId="0" fontId="2" fillId="0" borderId="0" xfId="0" applyFont="1" applyAlignment="1">
      <alignment horizontal="right"/>
    </xf>
    <xf numFmtId="0" fontId="0" fillId="0" borderId="0" xfId="0"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22" fontId="0" fillId="0" borderId="0" xfId="0" applyNumberFormat="1"/>
    <xf numFmtId="164" fontId="3" fillId="0" borderId="0" xfId="1" applyFont="1" applyAlignment="1">
      <alignment horizontal="center" vertical="center"/>
    </xf>
    <xf numFmtId="164" fontId="4" fillId="0" borderId="1" xfId="1" applyFont="1" applyBorder="1" applyAlignment="1">
      <alignment horizontal="center" vertical="center"/>
    </xf>
    <xf numFmtId="0" fontId="0" fillId="0" borderId="0" xfId="0" applyAlignment="1"/>
    <xf numFmtId="0" fontId="0" fillId="0" borderId="0" xfId="0" applyAlignment="1">
      <alignment horizontal="center"/>
    </xf>
    <xf numFmtId="0" fontId="0" fillId="0" borderId="0" xfId="0" applyAlignment="1">
      <alignment wrapText="1"/>
    </xf>
    <xf numFmtId="0" fontId="5" fillId="0" borderId="0" xfId="0" applyFont="1"/>
    <xf numFmtId="0" fontId="0" fillId="0" borderId="0" xfId="0" applyAlignment="1">
      <alignment horizontal="right"/>
    </xf>
    <xf numFmtId="0" fontId="0" fillId="0" borderId="0" xfId="0" applyAlignment="1">
      <alignment horizont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3" fontId="6" fillId="3" borderId="1" xfId="0" applyNumberFormat="1" applyFont="1" applyFill="1" applyBorder="1" applyAlignment="1">
      <alignment horizontal="right" vertical="center" wrapText="1"/>
    </xf>
    <xf numFmtId="0" fontId="6" fillId="2" borderId="1" xfId="0" applyFont="1" applyFill="1" applyBorder="1" applyAlignment="1">
      <alignment vertical="center" wrapText="1"/>
    </xf>
    <xf numFmtId="0" fontId="7" fillId="2" borderId="1" xfId="0" applyFont="1" applyFill="1" applyBorder="1" applyAlignment="1">
      <alignment vertical="center" wrapText="1"/>
    </xf>
    <xf numFmtId="0" fontId="7" fillId="3" borderId="1" xfId="0" applyFont="1" applyFill="1" applyBorder="1" applyAlignment="1">
      <alignment horizontal="center" vertical="center" wrapText="1"/>
    </xf>
    <xf numFmtId="3" fontId="7" fillId="3" borderId="1" xfId="0" applyNumberFormat="1" applyFont="1" applyFill="1" applyBorder="1" applyAlignment="1">
      <alignment horizontal="right" vertical="center" wrapText="1"/>
    </xf>
    <xf numFmtId="4" fontId="6" fillId="3" borderId="1" xfId="0" applyNumberFormat="1" applyFont="1" applyFill="1" applyBorder="1" applyAlignment="1">
      <alignment horizontal="right" vertical="center" wrapText="1"/>
    </xf>
    <xf numFmtId="0" fontId="7" fillId="2" borderId="1" xfId="0" applyFont="1" applyFill="1" applyBorder="1" applyAlignment="1">
      <alignment horizontal="left" vertical="center" wrapText="1"/>
    </xf>
    <xf numFmtId="0" fontId="0" fillId="0" borderId="0" xfId="0" applyAlignment="1">
      <alignment horizontal="center" vertical="center" wrapText="1"/>
    </xf>
    <xf numFmtId="0" fontId="8" fillId="0" borderId="0" xfId="0" applyFont="1"/>
    <xf numFmtId="0" fontId="6" fillId="0" borderId="0" xfId="0" applyFont="1" applyAlignment="1">
      <alignment horizontal="left" vertical="center" indent="15"/>
    </xf>
    <xf numFmtId="0" fontId="7" fillId="0" borderId="0" xfId="0" applyFont="1" applyAlignment="1">
      <alignment horizontal="center" vertical="center"/>
    </xf>
    <xf numFmtId="0" fontId="7" fillId="0" borderId="0" xfId="0" applyFont="1"/>
    <xf numFmtId="0" fontId="7" fillId="0" borderId="0" xfId="0" applyFont="1" applyAlignment="1">
      <alignment horizontal="left" vertical="center"/>
    </xf>
    <xf numFmtId="0" fontId="7" fillId="0" borderId="1" xfId="0" applyFont="1" applyFill="1" applyBorder="1" applyAlignment="1">
      <alignment vertical="center" wrapText="1"/>
    </xf>
    <xf numFmtId="0" fontId="7" fillId="2" borderId="1" xfId="0"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3" fontId="7" fillId="0" borderId="0" xfId="0" applyNumberFormat="1" applyFont="1" applyAlignment="1">
      <alignment horizontal="left" vertical="center"/>
    </xf>
    <xf numFmtId="0" fontId="7" fillId="0" borderId="0" xfId="0" applyFont="1" applyAlignment="1">
      <alignment horizontal="left" vertical="center" indent="10"/>
    </xf>
    <xf numFmtId="3" fontId="8" fillId="0" borderId="0" xfId="0" applyNumberFormat="1" applyFont="1"/>
    <xf numFmtId="0" fontId="7" fillId="0" borderId="0" xfId="0" applyFont="1" applyAlignment="1">
      <alignment horizontal="left" vertical="center" wrapText="1"/>
    </xf>
    <xf numFmtId="0" fontId="7" fillId="0" borderId="0" xfId="0" applyFont="1" applyAlignment="1">
      <alignment horizontal="left" vertical="center" wrapText="1" indent="10"/>
    </xf>
    <xf numFmtId="0" fontId="7" fillId="0" borderId="0" xfId="0" applyFont="1" applyAlignment="1">
      <alignment vertical="center"/>
    </xf>
    <xf numFmtId="0" fontId="8" fillId="0" borderId="0" xfId="0" applyFont="1" applyAlignment="1">
      <alignment vertical="center"/>
    </xf>
    <xf numFmtId="164" fontId="2" fillId="0" borderId="0" xfId="1" applyFont="1" applyAlignment="1">
      <alignment horizontal="center" vertical="center"/>
    </xf>
    <xf numFmtId="0" fontId="10" fillId="0" borderId="0" xfId="0" applyFont="1"/>
    <xf numFmtId="0" fontId="0" fillId="4" borderId="0" xfId="0" applyFill="1"/>
    <xf numFmtId="0" fontId="0" fillId="4" borderId="0" xfId="0" applyFill="1" applyAlignment="1">
      <alignment horizontal="center" vertical="center"/>
    </xf>
    <xf numFmtId="0" fontId="0" fillId="4" borderId="0" xfId="0" applyFill="1" applyAlignment="1">
      <alignment horizontal="center" vertical="center" wrapText="1"/>
    </xf>
    <xf numFmtId="0" fontId="0" fillId="4" borderId="0" xfId="0" applyFill="1" applyAlignment="1">
      <alignment wrapText="1"/>
    </xf>
    <xf numFmtId="164" fontId="3" fillId="4" borderId="0" xfId="1" applyFont="1" applyFill="1" applyAlignment="1">
      <alignment horizontal="center" vertical="center"/>
    </xf>
    <xf numFmtId="0" fontId="0" fillId="0" borderId="0" xfId="0"/>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3" borderId="1" xfId="0" applyFont="1" applyFill="1" applyBorder="1" applyAlignment="1">
      <alignment horizontal="center" vertical="center" wrapText="1"/>
    </xf>
    <xf numFmtId="0" fontId="6" fillId="0" borderId="0" xfId="0" applyFont="1" applyAlignment="1">
      <alignment horizontal="justify" vertical="center"/>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7" fillId="0" borderId="1" xfId="0" applyFont="1" applyBorder="1" applyAlignment="1">
      <alignment vertical="center" wrapText="1"/>
    </xf>
    <xf numFmtId="0" fontId="15" fillId="0" borderId="1" xfId="0" applyFont="1" applyBorder="1" applyAlignment="1">
      <alignment vertical="center" wrapText="1"/>
    </xf>
    <xf numFmtId="43" fontId="15" fillId="0" borderId="1" xfId="0" applyNumberFormat="1" applyFont="1" applyBorder="1" applyAlignment="1">
      <alignment vertical="center" wrapText="1"/>
    </xf>
    <xf numFmtId="0" fontId="16" fillId="0" borderId="1" xfId="0" applyFont="1" applyBorder="1" applyAlignment="1">
      <alignment horizontal="left" vertical="center" wrapText="1"/>
    </xf>
    <xf numFmtId="164" fontId="16" fillId="0" borderId="1" xfId="1" applyFont="1" applyBorder="1" applyAlignment="1">
      <alignment horizontal="center" vertical="center" wrapText="1"/>
    </xf>
    <xf numFmtId="0" fontId="16" fillId="0" borderId="1" xfId="0" applyFont="1" applyBorder="1" applyAlignment="1">
      <alignment vertical="center" wrapText="1"/>
    </xf>
    <xf numFmtId="0" fontId="7" fillId="0" borderId="1" xfId="0" applyFont="1" applyBorder="1" applyAlignment="1">
      <alignment horizontal="left" vertical="center" wrapText="1"/>
    </xf>
    <xf numFmtId="164" fontId="15"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7" fillId="0" borderId="0" xfId="0" applyFont="1" applyAlignment="1">
      <alignment vertical="center"/>
    </xf>
    <xf numFmtId="0" fontId="16" fillId="0" borderId="0" xfId="0" applyFont="1" applyBorder="1" applyAlignment="1">
      <alignment vertical="center" wrapText="1"/>
    </xf>
    <xf numFmtId="0" fontId="7" fillId="0" borderId="0" xfId="0" applyFont="1" applyBorder="1" applyAlignment="1">
      <alignment vertical="center" wrapText="1"/>
    </xf>
    <xf numFmtId="0" fontId="15" fillId="0" borderId="0" xfId="0" applyFont="1" applyBorder="1" applyAlignment="1">
      <alignment vertical="center" wrapText="1"/>
    </xf>
    <xf numFmtId="43" fontId="15" fillId="0" borderId="0" xfId="0" applyNumberFormat="1" applyFont="1" applyBorder="1" applyAlignment="1">
      <alignment vertical="center" wrapText="1"/>
    </xf>
    <xf numFmtId="0" fontId="7"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6" fillId="0" borderId="1" xfId="0" applyFont="1" applyBorder="1" applyAlignment="1">
      <alignment vertical="center" wrapText="1"/>
    </xf>
    <xf numFmtId="164" fontId="6" fillId="0" borderId="1" xfId="1" applyFont="1" applyBorder="1" applyAlignment="1">
      <alignment horizontal="center" vertical="center" wrapText="1"/>
    </xf>
    <xf numFmtId="43" fontId="7" fillId="0" borderId="1" xfId="0" applyNumberFormat="1" applyFont="1" applyBorder="1" applyAlignment="1">
      <alignment vertical="center" wrapText="1"/>
    </xf>
    <xf numFmtId="164" fontId="7" fillId="0" borderId="1" xfId="1" applyFont="1" applyBorder="1" applyAlignment="1">
      <alignment horizontal="center" vertical="center" wrapText="1"/>
    </xf>
    <xf numFmtId="0" fontId="6" fillId="0" borderId="0" xfId="0" applyFont="1" applyBorder="1" applyAlignment="1">
      <alignment vertical="center" wrapText="1"/>
    </xf>
    <xf numFmtId="0" fontId="6" fillId="0" borderId="0" xfId="0" applyFont="1"/>
    <xf numFmtId="43" fontId="6" fillId="0" borderId="1" xfId="0" applyNumberFormat="1" applyFont="1" applyBorder="1" applyAlignment="1">
      <alignment vertical="center" wrapText="1"/>
    </xf>
    <xf numFmtId="3" fontId="6" fillId="0" borderId="1" xfId="0" applyNumberFormat="1" applyFont="1" applyBorder="1" applyAlignment="1">
      <alignment vertical="center" wrapText="1"/>
    </xf>
    <xf numFmtId="164" fontId="6" fillId="0" borderId="1" xfId="1" applyFont="1" applyBorder="1" applyAlignment="1">
      <alignment vertical="center" wrapText="1"/>
    </xf>
    <xf numFmtId="0" fontId="8" fillId="0" borderId="1" xfId="0" applyFont="1" applyBorder="1"/>
    <xf numFmtId="0" fontId="18"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0" fontId="7" fillId="3" borderId="1" xfId="0" applyFont="1" applyFill="1" applyBorder="1" applyAlignment="1">
      <alignment vertical="center" wrapText="1"/>
    </xf>
    <xf numFmtId="0" fontId="8" fillId="0" borderId="0" xfId="0" applyFont="1" applyAlignment="1"/>
    <xf numFmtId="164" fontId="6" fillId="3" borderId="1" xfId="1" applyFont="1" applyFill="1" applyBorder="1" applyAlignment="1">
      <alignment horizontal="center" vertical="center" wrapText="1"/>
    </xf>
    <xf numFmtId="164" fontId="6" fillId="0" borderId="1" xfId="1" applyFont="1" applyBorder="1" applyAlignment="1">
      <alignment horizontal="center" vertical="center"/>
    </xf>
    <xf numFmtId="164" fontId="6" fillId="2" borderId="1" xfId="1" applyFont="1" applyFill="1" applyBorder="1" applyAlignment="1">
      <alignment horizontal="left" vertical="center" wrapText="1"/>
    </xf>
    <xf numFmtId="164" fontId="6" fillId="0" borderId="0" xfId="1"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165" fontId="6" fillId="3" borderId="1" xfId="1" applyNumberFormat="1" applyFont="1" applyFill="1" applyBorder="1" applyAlignment="1">
      <alignment horizontal="center" vertical="center" wrapText="1"/>
    </xf>
    <xf numFmtId="164" fontId="8" fillId="0" borderId="1" xfId="1" applyFont="1" applyBorder="1" applyAlignment="1">
      <alignment horizontal="center"/>
    </xf>
    <xf numFmtId="0" fontId="7" fillId="0" borderId="0" xfId="0" applyFont="1" applyAlignment="1">
      <alignment vertical="center" wrapText="1"/>
    </xf>
    <xf numFmtId="164" fontId="7" fillId="3"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right" vertical="center" wrapText="1"/>
    </xf>
    <xf numFmtId="164" fontId="7" fillId="0" borderId="1" xfId="0" applyNumberFormat="1" applyFont="1" applyBorder="1" applyAlignment="1">
      <alignment horizontal="center"/>
    </xf>
    <xf numFmtId="0" fontId="7" fillId="0" borderId="0" xfId="0" applyFont="1" applyAlignment="1">
      <alignment horizontal="center"/>
    </xf>
    <xf numFmtId="49" fontId="6" fillId="0" borderId="0" xfId="0" applyNumberFormat="1" applyFont="1"/>
    <xf numFmtId="49" fontId="7"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0" xfId="0" applyNumberFormat="1" applyFont="1" applyAlignment="1">
      <alignment horizontal="center" vertical="center"/>
    </xf>
    <xf numFmtId="0" fontId="6" fillId="0" borderId="3" xfId="0" applyFont="1" applyBorder="1" applyAlignment="1">
      <alignment vertical="center" wrapText="1"/>
    </xf>
    <xf numFmtId="43" fontId="6" fillId="0" borderId="0" xfId="0" applyNumberFormat="1" applyFont="1" applyBorder="1" applyAlignment="1">
      <alignment vertical="center" wrapText="1"/>
    </xf>
    <xf numFmtId="0" fontId="6" fillId="0" borderId="0" xfId="0" applyFont="1" applyAlignment="1">
      <alignment vertical="center"/>
    </xf>
    <xf numFmtId="0" fontId="9" fillId="0" borderId="0" xfId="0" applyFont="1" applyAlignment="1">
      <alignment vertical="center"/>
    </xf>
    <xf numFmtId="0" fontId="17"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wrapText="1"/>
    </xf>
    <xf numFmtId="0" fontId="6" fillId="0" borderId="0" xfId="0" applyFont="1" applyBorder="1" applyAlignment="1">
      <alignment horizontal="left" vertical="center" wrapText="1"/>
    </xf>
    <xf numFmtId="0" fontId="0" fillId="0" borderId="0" xfId="0"/>
    <xf numFmtId="0" fontId="19" fillId="0" borderId="0" xfId="0" applyFont="1"/>
    <xf numFmtId="0" fontId="19" fillId="0" borderId="0" xfId="0" applyFont="1" applyAlignment="1">
      <alignment horizontal="center"/>
    </xf>
    <xf numFmtId="0" fontId="19" fillId="0" borderId="1" xfId="0" applyFont="1" applyBorder="1" applyAlignment="1">
      <alignment horizontal="center"/>
    </xf>
    <xf numFmtId="0" fontId="22" fillId="0" borderId="1" xfId="0" applyFont="1" applyBorder="1" applyAlignment="1">
      <alignment horizontal="left"/>
    </xf>
    <xf numFmtId="0" fontId="0" fillId="0" borderId="0" xfId="0" applyFill="1"/>
    <xf numFmtId="0" fontId="20" fillId="0" borderId="0" xfId="0" applyFont="1" applyFill="1"/>
    <xf numFmtId="0" fontId="22" fillId="0" borderId="0" xfId="0" applyFont="1" applyFill="1"/>
    <xf numFmtId="0" fontId="22" fillId="0" borderId="1" xfId="0" applyFont="1" applyBorder="1" applyAlignment="1">
      <alignment horizontal="center"/>
    </xf>
    <xf numFmtId="0" fontId="22" fillId="0" borderId="1" xfId="0" applyFont="1" applyFill="1" applyBorder="1" applyAlignment="1">
      <alignment horizontal="center"/>
    </xf>
    <xf numFmtId="0" fontId="0" fillId="0" borderId="1" xfId="0" applyFill="1" applyBorder="1"/>
    <xf numFmtId="0" fontId="22" fillId="0" borderId="0" xfId="0" applyFont="1"/>
    <xf numFmtId="164" fontId="19" fillId="0" borderId="0" xfId="1" applyFont="1" applyAlignment="1">
      <alignment vertical="center"/>
    </xf>
    <xf numFmtId="164" fontId="19" fillId="0" borderId="1" xfId="1" applyFont="1" applyBorder="1" applyAlignment="1">
      <alignment vertical="center"/>
    </xf>
    <xf numFmtId="0" fontId="19" fillId="0" borderId="0" xfId="0" applyFont="1" applyFill="1"/>
    <xf numFmtId="164" fontId="19" fillId="6" borderId="1" xfId="1" applyFont="1" applyFill="1" applyBorder="1" applyAlignment="1">
      <alignment vertical="center"/>
    </xf>
    <xf numFmtId="0" fontId="19" fillId="7" borderId="1" xfId="0" applyFont="1" applyFill="1" applyBorder="1" applyAlignment="1">
      <alignment horizontal="center"/>
    </xf>
    <xf numFmtId="0" fontId="0" fillId="7" borderId="1" xfId="0" applyFill="1" applyBorder="1"/>
    <xf numFmtId="164" fontId="19" fillId="7" borderId="1" xfId="1" applyFont="1" applyFill="1" applyBorder="1" applyAlignment="1">
      <alignment vertical="center"/>
    </xf>
    <xf numFmtId="0" fontId="19" fillId="7" borderId="0" xfId="0" applyFont="1" applyFill="1" applyAlignment="1">
      <alignment horizontal="center"/>
    </xf>
    <xf numFmtId="0" fontId="19" fillId="7" borderId="0" xfId="0" applyFont="1" applyFill="1" applyBorder="1" applyAlignment="1">
      <alignment horizontal="center"/>
    </xf>
    <xf numFmtId="0" fontId="19" fillId="6" borderId="0" xfId="0" applyFont="1" applyFill="1" applyAlignment="1">
      <alignment horizontal="center"/>
    </xf>
    <xf numFmtId="0" fontId="19" fillId="6" borderId="1" xfId="0" applyFont="1" applyFill="1" applyBorder="1" applyAlignment="1">
      <alignment horizontal="right"/>
    </xf>
    <xf numFmtId="0" fontId="23" fillId="0" borderId="0" xfId="0" applyFont="1" applyFill="1"/>
    <xf numFmtId="0" fontId="18" fillId="0" borderId="0" xfId="0" applyFont="1" applyAlignment="1">
      <alignment horizontal="center"/>
    </xf>
    <xf numFmtId="0" fontId="18" fillId="0" borderId="0" xfId="0" applyFont="1" applyAlignment="1">
      <alignment horizontal="center" wrapText="1"/>
    </xf>
    <xf numFmtId="164" fontId="18" fillId="0" borderId="0" xfId="1" applyFont="1" applyAlignment="1">
      <alignment vertical="center"/>
    </xf>
    <xf numFmtId="0" fontId="23" fillId="0" borderId="0" xfId="0" applyFont="1"/>
    <xf numFmtId="0" fontId="24" fillId="0" borderId="0" xfId="0" applyFont="1" applyFill="1"/>
    <xf numFmtId="0" fontId="24" fillId="0" borderId="0" xfId="0" applyFont="1" applyAlignment="1">
      <alignment horizontal="center"/>
    </xf>
    <xf numFmtId="164" fontId="24" fillId="0" borderId="0" xfId="1" applyFont="1" applyAlignment="1">
      <alignment vertical="center"/>
    </xf>
    <xf numFmtId="0" fontId="24" fillId="0" borderId="0" xfId="0" applyFont="1"/>
    <xf numFmtId="0" fontId="23" fillId="0" borderId="0" xfId="0" applyFont="1" applyAlignment="1">
      <alignment horizontal="center"/>
    </xf>
    <xf numFmtId="164" fontId="23" fillId="0" borderId="0" xfId="1" applyFont="1" applyAlignment="1">
      <alignment vertical="center"/>
    </xf>
    <xf numFmtId="0" fontId="18" fillId="0" borderId="0" xfId="0" applyFont="1" applyFill="1"/>
    <xf numFmtId="0" fontId="18" fillId="0" borderId="0" xfId="0" applyFont="1"/>
    <xf numFmtId="0" fontId="25" fillId="0" borderId="0" xfId="0" applyFont="1" applyFill="1"/>
    <xf numFmtId="0" fontId="25" fillId="0" borderId="0" xfId="0" applyFont="1" applyAlignment="1">
      <alignment horizontal="center"/>
    </xf>
    <xf numFmtId="164" fontId="25" fillId="0" borderId="0" xfId="1" applyFont="1" applyAlignment="1">
      <alignment vertical="center"/>
    </xf>
    <xf numFmtId="0" fontId="25" fillId="0" borderId="0" xfId="0" applyFont="1"/>
    <xf numFmtId="49"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vertical="center" wrapText="1"/>
    </xf>
    <xf numFmtId="43"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Fill="1"/>
    <xf numFmtId="49" fontId="26" fillId="0" borderId="1" xfId="0" applyNumberFormat="1" applyFont="1" applyBorder="1" applyAlignment="1">
      <alignment horizontal="center" vertical="center" wrapText="1"/>
    </xf>
    <xf numFmtId="0" fontId="26" fillId="2" borderId="1" xfId="0" applyFont="1" applyFill="1" applyBorder="1" applyAlignment="1">
      <alignment horizontal="left" vertical="center" wrapText="1"/>
    </xf>
    <xf numFmtId="3" fontId="26" fillId="0" borderId="1" xfId="0" applyNumberFormat="1" applyFont="1" applyBorder="1" applyAlignment="1">
      <alignment vertical="center" wrapText="1"/>
    </xf>
    <xf numFmtId="43" fontId="26" fillId="0" borderId="1" xfId="0" applyNumberFormat="1" applyFont="1" applyBorder="1" applyAlignment="1">
      <alignment vertical="center" wrapText="1"/>
    </xf>
    <xf numFmtId="0" fontId="26" fillId="0" borderId="1" xfId="0" applyFont="1" applyBorder="1" applyAlignment="1">
      <alignment vertical="center" wrapText="1"/>
    </xf>
    <xf numFmtId="0" fontId="26" fillId="0" borderId="1" xfId="0" applyFont="1" applyBorder="1" applyAlignment="1">
      <alignment horizontal="left" vertical="center" wrapText="1"/>
    </xf>
    <xf numFmtId="0" fontId="26" fillId="0" borderId="0" xfId="0" applyFont="1"/>
    <xf numFmtId="0" fontId="26" fillId="0" borderId="1" xfId="0" applyFont="1" applyFill="1" applyBorder="1" applyAlignment="1">
      <alignment vertical="center" wrapText="1"/>
    </xf>
    <xf numFmtId="164" fontId="26" fillId="0" borderId="1" xfId="1" applyFont="1" applyBorder="1" applyAlignment="1">
      <alignment horizontal="center" vertical="center" wrapText="1"/>
    </xf>
    <xf numFmtId="43" fontId="26" fillId="0" borderId="1" xfId="0" applyNumberFormat="1" applyFont="1" applyBorder="1" applyAlignment="1">
      <alignment horizontal="center" vertical="center" wrapText="1"/>
    </xf>
    <xf numFmtId="0" fontId="26" fillId="2" borderId="1" xfId="0" applyFont="1" applyFill="1" applyBorder="1" applyAlignment="1">
      <alignment vertical="center" wrapText="1"/>
    </xf>
    <xf numFmtId="0" fontId="0" fillId="4" borderId="1" xfId="0" applyFill="1" applyBorder="1"/>
    <xf numFmtId="0" fontId="19" fillId="0" borderId="1" xfId="0" applyFont="1" applyFill="1" applyBorder="1" applyAlignment="1">
      <alignment horizontal="center"/>
    </xf>
    <xf numFmtId="164" fontId="22" fillId="4" borderId="1" xfId="1" applyFont="1" applyFill="1" applyBorder="1" applyAlignment="1">
      <alignment vertical="center"/>
    </xf>
    <xf numFmtId="164" fontId="19" fillId="4" borderId="1" xfId="1" applyFont="1" applyFill="1" applyBorder="1" applyAlignment="1">
      <alignment vertical="center"/>
    </xf>
    <xf numFmtId="164" fontId="19" fillId="4" borderId="0" xfId="1" applyFont="1" applyFill="1" applyAlignment="1">
      <alignment vertical="center"/>
    </xf>
    <xf numFmtId="0" fontId="22" fillId="4" borderId="1" xfId="0" applyFont="1" applyFill="1" applyBorder="1"/>
    <xf numFmtId="0" fontId="0" fillId="4" borderId="5" xfId="0" applyFill="1" applyBorder="1"/>
    <xf numFmtId="164" fontId="19" fillId="4" borderId="0" xfId="1" applyFont="1" applyFill="1" applyBorder="1" applyAlignment="1">
      <alignment horizontal="center" vertical="center"/>
    </xf>
    <xf numFmtId="164" fontId="22" fillId="4" borderId="1" xfId="1" applyFont="1" applyFill="1" applyBorder="1" applyAlignment="1">
      <alignment horizontal="center" vertical="center"/>
    </xf>
    <xf numFmtId="164" fontId="19" fillId="4" borderId="1" xfId="1" applyFont="1" applyFill="1" applyBorder="1" applyAlignment="1">
      <alignment horizontal="center" vertical="center"/>
    </xf>
    <xf numFmtId="0" fontId="24" fillId="4" borderId="0" xfId="0" applyFont="1" applyFill="1" applyAlignment="1">
      <alignment wrapText="1"/>
    </xf>
    <xf numFmtId="0" fontId="0" fillId="7" borderId="0" xfId="0" applyFill="1"/>
    <xf numFmtId="164" fontId="19" fillId="7" borderId="0" xfId="1" applyFont="1" applyFill="1" applyAlignment="1">
      <alignment vertical="center"/>
    </xf>
    <xf numFmtId="0" fontId="21" fillId="0" borderId="1" xfId="0" applyFont="1" applyFill="1" applyBorder="1"/>
    <xf numFmtId="164" fontId="22" fillId="0" borderId="1" xfId="1" applyFont="1" applyFill="1" applyBorder="1" applyAlignment="1">
      <alignment vertical="center"/>
    </xf>
    <xf numFmtId="164" fontId="19" fillId="0" borderId="1" xfId="1" applyFont="1" applyFill="1" applyBorder="1" applyAlignment="1">
      <alignment vertical="center"/>
    </xf>
    <xf numFmtId="0" fontId="22" fillId="0" borderId="1" xfId="0" applyFont="1" applyFill="1" applyBorder="1" applyAlignment="1">
      <alignment wrapText="1"/>
    </xf>
    <xf numFmtId="0" fontId="0" fillId="0" borderId="0" xfId="0"/>
    <xf numFmtId="164" fontId="19" fillId="0" borderId="1" xfId="1" applyFont="1" applyFill="1" applyBorder="1" applyAlignment="1">
      <alignment horizontal="center" vertical="center"/>
    </xf>
    <xf numFmtId="0" fontId="22" fillId="0" borderId="1" xfId="0" applyFont="1" applyFill="1" applyBorder="1"/>
    <xf numFmtId="164" fontId="19" fillId="7" borderId="6" xfId="1" applyFont="1" applyFill="1" applyBorder="1" applyAlignment="1">
      <alignment horizontal="center" vertical="center"/>
    </xf>
    <xf numFmtId="0" fontId="0" fillId="7" borderId="5" xfId="0" applyFill="1" applyBorder="1"/>
    <xf numFmtId="164" fontId="19" fillId="7" borderId="0" xfId="1" applyFont="1" applyFill="1" applyBorder="1" applyAlignment="1">
      <alignment horizontal="center" vertical="center"/>
    </xf>
    <xf numFmtId="43" fontId="27" fillId="0" borderId="1" xfId="0" applyNumberFormat="1" applyFont="1" applyBorder="1" applyAlignment="1">
      <alignment vertical="center" wrapText="1"/>
    </xf>
    <xf numFmtId="164" fontId="6" fillId="0" borderId="1" xfId="1" applyFont="1" applyFill="1" applyBorder="1" applyAlignment="1">
      <alignment vertical="center" wrapText="1"/>
    </xf>
    <xf numFmtId="0" fontId="0" fillId="0" borderId="0" xfId="0"/>
    <xf numFmtId="0" fontId="0" fillId="0" borderId="0" xfId="0" applyAlignment="1">
      <alignment horizontal="center"/>
    </xf>
    <xf numFmtId="0" fontId="6"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3" borderId="1" xfId="0" applyFont="1" applyFill="1" applyBorder="1" applyAlignment="1">
      <alignment horizontal="center" vertical="center" wrapText="1"/>
    </xf>
    <xf numFmtId="0" fontId="9" fillId="0" borderId="2" xfId="0" applyFont="1" applyBorder="1" applyAlignment="1">
      <alignment horizontal="left"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19" fillId="0" borderId="0" xfId="0" applyFont="1" applyAlignment="1">
      <alignment horizontal="center"/>
    </xf>
    <xf numFmtId="0" fontId="23" fillId="0" borderId="0" xfId="0" applyFont="1" applyAlignment="1">
      <alignment horizontal="left" wrapText="1"/>
    </xf>
    <xf numFmtId="0" fontId="19" fillId="0" borderId="0" xfId="0" applyFont="1" applyAlignment="1">
      <alignment horizontal="center" wrapText="1"/>
    </xf>
    <xf numFmtId="164" fontId="19" fillId="0" borderId="4" xfId="1" applyFont="1" applyFill="1" applyBorder="1" applyAlignment="1">
      <alignment horizontal="center" vertical="center"/>
    </xf>
    <xf numFmtId="164" fontId="19" fillId="0" borderId="5" xfId="1" applyFont="1" applyFill="1" applyBorder="1" applyAlignment="1">
      <alignment horizontal="center" vertical="center"/>
    </xf>
    <xf numFmtId="164" fontId="19" fillId="0" borderId="6" xfId="1" applyFont="1" applyFill="1" applyBorder="1" applyAlignment="1">
      <alignment horizontal="center" vertical="center"/>
    </xf>
    <xf numFmtId="164" fontId="19" fillId="0" borderId="1" xfId="1" applyFont="1" applyFill="1" applyBorder="1" applyAlignment="1">
      <alignment horizontal="center" vertical="center"/>
    </xf>
    <xf numFmtId="164" fontId="19" fillId="4" borderId="1" xfId="1" applyFont="1" applyFill="1" applyBorder="1" applyAlignment="1">
      <alignment horizontal="center" vertical="center"/>
    </xf>
    <xf numFmtId="164" fontId="19" fillId="4" borderId="4" xfId="1" applyFont="1" applyFill="1" applyBorder="1" applyAlignment="1">
      <alignment horizontal="center" vertical="center"/>
    </xf>
    <xf numFmtId="164" fontId="19" fillId="4" borderId="5" xfId="1" applyFont="1" applyFill="1" applyBorder="1" applyAlignment="1">
      <alignment horizontal="center" vertical="center"/>
    </xf>
    <xf numFmtId="164" fontId="19" fillId="4" borderId="6" xfId="1" applyFont="1" applyFill="1" applyBorder="1" applyAlignment="1">
      <alignment horizontal="center" vertical="center"/>
    </xf>
    <xf numFmtId="0" fontId="9" fillId="0" borderId="0" xfId="0" applyFont="1" applyBorder="1" applyAlignment="1">
      <alignment horizontal="left"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476250</xdr:colOff>
      <xdr:row>2</xdr:row>
      <xdr:rowOff>152400</xdr:rowOff>
    </xdr:from>
    <xdr:to>
      <xdr:col>2</xdr:col>
      <xdr:colOff>7629525</xdr:colOff>
      <xdr:row>2</xdr:row>
      <xdr:rowOff>1514475</xdr:rowOff>
    </xdr:to>
    <xdr:pic>
      <xdr:nvPicPr>
        <xdr:cNvPr id="4" name="Рисунок 3" descr="A4 - 2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0" y="476250"/>
          <a:ext cx="7153275" cy="1362075"/>
        </a:xfrm>
        <a:prstGeom prst="rect">
          <a:avLst/>
        </a:prstGeom>
        <a:noFill/>
        <a:ln>
          <a:noFill/>
        </a:ln>
      </xdr:spPr>
    </xdr:pic>
    <xdr:clientData/>
  </xdr:twoCellAnchor>
  <xdr:twoCellAnchor editAs="oneCell">
    <xdr:from>
      <xdr:col>2</xdr:col>
      <xdr:colOff>4824253</xdr:colOff>
      <xdr:row>81</xdr:row>
      <xdr:rowOff>158917</xdr:rowOff>
    </xdr:from>
    <xdr:to>
      <xdr:col>2</xdr:col>
      <xdr:colOff>6838645</xdr:colOff>
      <xdr:row>88</xdr:row>
      <xdr:rowOff>112424</xdr:rowOff>
    </xdr:to>
    <xdr:pic>
      <xdr:nvPicPr>
        <xdr:cNvPr id="6" name="Рисунок 5" descr="C:\Users\zh_ye\Downloads\Group 78.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884588">
          <a:off x="6043453" y="22237867"/>
          <a:ext cx="2014392" cy="2087107"/>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G28" workbookViewId="0">
      <selection activeCell="J56" sqref="J56"/>
    </sheetView>
  </sheetViews>
  <sheetFormatPr defaultRowHeight="15" x14ac:dyDescent="0.25"/>
  <cols>
    <col min="1" max="1" width="8.85546875" hidden="1" customWidth="1"/>
    <col min="2" max="2" width="20.42578125" hidden="1" customWidth="1"/>
    <col min="3" max="3" width="12.7109375" style="2" hidden="1" customWidth="1"/>
    <col min="4" max="4" width="41.85546875" style="24" hidden="1" customWidth="1"/>
    <col min="5" max="5" width="12" style="2" hidden="1" customWidth="1"/>
    <col min="6" max="6" width="39.7109375" style="10" hidden="1" customWidth="1"/>
    <col min="7" max="7" width="15" customWidth="1"/>
    <col min="8" max="8" width="25.140625" customWidth="1"/>
    <col min="9" max="9" width="19.42578125" style="6" customWidth="1"/>
    <col min="10" max="10" width="12.140625" style="6" customWidth="1"/>
    <col min="11" max="11" width="39" customWidth="1"/>
  </cols>
  <sheetData>
    <row r="1" spans="1:11" hidden="1" x14ac:dyDescent="0.25">
      <c r="A1" s="198"/>
      <c r="K1" s="12" t="s">
        <v>14</v>
      </c>
    </row>
    <row r="2" spans="1:11" hidden="1" x14ac:dyDescent="0.25">
      <c r="A2" s="199"/>
      <c r="B2" s="8"/>
      <c r="C2" s="8"/>
    </row>
    <row r="3" spans="1:11" hidden="1" x14ac:dyDescent="0.25">
      <c r="A3" s="199"/>
      <c r="B3" s="8"/>
      <c r="C3" s="8"/>
      <c r="K3" s="1" t="s">
        <v>0</v>
      </c>
    </row>
    <row r="4" spans="1:11" hidden="1" x14ac:dyDescent="0.25">
      <c r="A4" s="199"/>
      <c r="B4" s="8"/>
      <c r="C4" s="8"/>
      <c r="K4" s="1" t="s">
        <v>1</v>
      </c>
    </row>
    <row r="5" spans="1:11" hidden="1" x14ac:dyDescent="0.25">
      <c r="A5" s="8"/>
      <c r="B5" s="8"/>
      <c r="C5" s="8"/>
      <c r="K5" s="1" t="s">
        <v>2</v>
      </c>
    </row>
    <row r="6" spans="1:11" hidden="1" x14ac:dyDescent="0.25">
      <c r="A6" t="s">
        <v>15</v>
      </c>
      <c r="B6" t="s">
        <v>16</v>
      </c>
    </row>
    <row r="7" spans="1:11" hidden="1" x14ac:dyDescent="0.25">
      <c r="A7" t="s">
        <v>17</v>
      </c>
      <c r="B7" t="s">
        <v>18</v>
      </c>
    </row>
    <row r="8" spans="1:11" hidden="1" x14ac:dyDescent="0.25">
      <c r="K8" s="5"/>
    </row>
    <row r="9" spans="1:11" hidden="1" x14ac:dyDescent="0.25">
      <c r="A9" t="s">
        <v>19</v>
      </c>
      <c r="B9" t="s">
        <v>20</v>
      </c>
    </row>
    <row r="10" spans="1:11" hidden="1" x14ac:dyDescent="0.25">
      <c r="A10" t="s">
        <v>21</v>
      </c>
      <c r="B10" t="s">
        <v>22</v>
      </c>
    </row>
    <row r="11" spans="1:11" hidden="1" x14ac:dyDescent="0.25">
      <c r="A11" t="s">
        <v>23</v>
      </c>
      <c r="B11" t="s">
        <v>24</v>
      </c>
    </row>
    <row r="12" spans="1:11" hidden="1" x14ac:dyDescent="0.25">
      <c r="A12" t="s">
        <v>25</v>
      </c>
      <c r="B12" t="s">
        <v>26</v>
      </c>
    </row>
    <row r="13" spans="1:11" hidden="1" x14ac:dyDescent="0.25">
      <c r="A13" t="s">
        <v>27</v>
      </c>
      <c r="B13" t="s">
        <v>28</v>
      </c>
    </row>
    <row r="14" spans="1:11" hidden="1" x14ac:dyDescent="0.25">
      <c r="A14" t="s">
        <v>29</v>
      </c>
      <c r="B14" t="s">
        <v>30</v>
      </c>
    </row>
    <row r="15" spans="1:11" hidden="1" x14ac:dyDescent="0.25">
      <c r="A15" t="s">
        <v>31</v>
      </c>
      <c r="B15" t="s">
        <v>32</v>
      </c>
    </row>
    <row r="16" spans="1:11" hidden="1" x14ac:dyDescent="0.25"/>
    <row r="17" spans="1:15" ht="91.5" hidden="1" customHeight="1" x14ac:dyDescent="0.25">
      <c r="A17" s="3" t="s">
        <v>5</v>
      </c>
      <c r="B17" s="4" t="s">
        <v>4</v>
      </c>
      <c r="C17" s="4" t="s">
        <v>3</v>
      </c>
      <c r="D17" s="4" t="s">
        <v>9</v>
      </c>
      <c r="E17" s="4" t="s">
        <v>10</v>
      </c>
      <c r="F17" s="4" t="s">
        <v>11</v>
      </c>
      <c r="G17" s="4" t="s">
        <v>12</v>
      </c>
      <c r="H17" s="4" t="s">
        <v>13</v>
      </c>
      <c r="I17" s="7" t="s">
        <v>6</v>
      </c>
      <c r="J17" s="7" t="s">
        <v>7</v>
      </c>
      <c r="K17" s="4" t="s">
        <v>8</v>
      </c>
      <c r="L17" s="2"/>
      <c r="M17" s="2"/>
      <c r="N17" s="2"/>
      <c r="O17" s="2"/>
    </row>
    <row r="18" spans="1:15" ht="75" hidden="1" x14ac:dyDescent="0.25">
      <c r="A18">
        <v>1</v>
      </c>
      <c r="B18" s="9" t="s">
        <v>33</v>
      </c>
      <c r="C18" s="9" t="s">
        <v>34</v>
      </c>
      <c r="D18" s="13" t="s">
        <v>35</v>
      </c>
      <c r="E18" s="9" t="s">
        <v>36</v>
      </c>
      <c r="F18" s="13" t="s">
        <v>37</v>
      </c>
      <c r="G18" s="9" t="s">
        <v>38</v>
      </c>
      <c r="H18" s="9" t="s">
        <v>39</v>
      </c>
      <c r="I18" s="9" t="s">
        <v>40</v>
      </c>
      <c r="J18" s="12">
        <v>24150000</v>
      </c>
      <c r="K18" s="10" t="s">
        <v>41</v>
      </c>
    </row>
    <row r="19" spans="1:15" ht="30" hidden="1" x14ac:dyDescent="0.25">
      <c r="A19">
        <v>2</v>
      </c>
      <c r="B19" s="9" t="s">
        <v>42</v>
      </c>
      <c r="C19" s="9" t="s">
        <v>43</v>
      </c>
      <c r="D19" s="13" t="s">
        <v>44</v>
      </c>
      <c r="E19" s="9" t="s">
        <v>45</v>
      </c>
      <c r="F19" s="13" t="s">
        <v>46</v>
      </c>
      <c r="G19" s="9" t="s">
        <v>47</v>
      </c>
      <c r="H19" s="9" t="s">
        <v>48</v>
      </c>
      <c r="I19" s="12">
        <v>350000</v>
      </c>
      <c r="J19" s="9" t="s">
        <v>40</v>
      </c>
      <c r="K19" s="10" t="s">
        <v>49</v>
      </c>
    </row>
    <row r="20" spans="1:15" ht="45" hidden="1" x14ac:dyDescent="0.25">
      <c r="A20">
        <v>3</v>
      </c>
      <c r="B20" s="9" t="s">
        <v>50</v>
      </c>
      <c r="C20" s="9" t="s">
        <v>51</v>
      </c>
      <c r="D20" s="13" t="s">
        <v>52</v>
      </c>
      <c r="E20" s="9" t="s">
        <v>53</v>
      </c>
      <c r="F20" s="13" t="s">
        <v>54</v>
      </c>
      <c r="G20" s="9" t="s">
        <v>55</v>
      </c>
      <c r="H20" s="9" t="s">
        <v>56</v>
      </c>
      <c r="I20" s="12">
        <v>5000</v>
      </c>
      <c r="J20" s="9" t="s">
        <v>40</v>
      </c>
      <c r="K20" s="10" t="s">
        <v>57</v>
      </c>
    </row>
    <row r="21" spans="1:15" ht="30" hidden="1" x14ac:dyDescent="0.25">
      <c r="A21">
        <v>4</v>
      </c>
      <c r="B21" s="9" t="s">
        <v>58</v>
      </c>
      <c r="C21" s="9" t="s">
        <v>59</v>
      </c>
      <c r="D21" s="13" t="s">
        <v>52</v>
      </c>
      <c r="E21" s="9" t="s">
        <v>53</v>
      </c>
      <c r="F21" s="13" t="s">
        <v>52</v>
      </c>
      <c r="G21" s="9" t="s">
        <v>55</v>
      </c>
      <c r="H21" s="9" t="s">
        <v>60</v>
      </c>
      <c r="I21" s="12">
        <v>1026600</v>
      </c>
      <c r="J21" s="9" t="s">
        <v>40</v>
      </c>
      <c r="K21" s="10" t="s">
        <v>61</v>
      </c>
    </row>
    <row r="22" spans="1:15" ht="30" hidden="1" x14ac:dyDescent="0.25">
      <c r="A22">
        <v>5</v>
      </c>
      <c r="B22" s="9" t="s">
        <v>58</v>
      </c>
      <c r="C22" s="9" t="s">
        <v>62</v>
      </c>
      <c r="D22" s="13" t="s">
        <v>63</v>
      </c>
      <c r="E22" s="9" t="s">
        <v>64</v>
      </c>
      <c r="F22" s="13" t="s">
        <v>65</v>
      </c>
      <c r="G22" s="9" t="s">
        <v>66</v>
      </c>
      <c r="H22" s="9" t="s">
        <v>67</v>
      </c>
      <c r="I22" s="12">
        <v>130000</v>
      </c>
      <c r="J22" s="9" t="s">
        <v>40</v>
      </c>
      <c r="K22" s="10" t="s">
        <v>68</v>
      </c>
    </row>
    <row r="23" spans="1:15" ht="30" hidden="1" x14ac:dyDescent="0.25">
      <c r="A23">
        <v>6</v>
      </c>
      <c r="B23" s="9" t="s">
        <v>58</v>
      </c>
      <c r="C23" s="9" t="s">
        <v>69</v>
      </c>
      <c r="D23" s="13" t="s">
        <v>52</v>
      </c>
      <c r="E23" s="9" t="s">
        <v>53</v>
      </c>
      <c r="F23" s="13" t="s">
        <v>52</v>
      </c>
      <c r="G23" s="9" t="s">
        <v>55</v>
      </c>
      <c r="H23" s="9" t="s">
        <v>60</v>
      </c>
      <c r="I23" s="12">
        <v>3000</v>
      </c>
      <c r="J23" s="9" t="s">
        <v>40</v>
      </c>
      <c r="K23" s="10" t="s">
        <v>61</v>
      </c>
    </row>
    <row r="24" spans="1:15" ht="30" hidden="1" x14ac:dyDescent="0.25">
      <c r="A24">
        <v>7</v>
      </c>
      <c r="B24" s="9" t="s">
        <v>58</v>
      </c>
      <c r="C24" s="9" t="s">
        <v>70</v>
      </c>
      <c r="D24" s="13" t="s">
        <v>71</v>
      </c>
      <c r="E24" s="9" t="s">
        <v>72</v>
      </c>
      <c r="F24" s="13" t="s">
        <v>73</v>
      </c>
      <c r="G24" s="9" t="s">
        <v>74</v>
      </c>
      <c r="H24" s="9" t="s">
        <v>75</v>
      </c>
      <c r="I24" s="12">
        <v>114400</v>
      </c>
      <c r="J24" s="9" t="s">
        <v>40</v>
      </c>
      <c r="K24" s="10" t="s">
        <v>76</v>
      </c>
    </row>
    <row r="25" spans="1:15" ht="45" hidden="1" x14ac:dyDescent="0.25">
      <c r="A25">
        <v>8</v>
      </c>
      <c r="B25" s="9" t="s">
        <v>58</v>
      </c>
      <c r="C25" s="9" t="s">
        <v>77</v>
      </c>
      <c r="D25" s="13" t="s">
        <v>63</v>
      </c>
      <c r="E25" s="9" t="s">
        <v>64</v>
      </c>
      <c r="F25" s="13" t="s">
        <v>65</v>
      </c>
      <c r="G25" s="9" t="s">
        <v>66</v>
      </c>
      <c r="H25" s="9" t="s">
        <v>78</v>
      </c>
      <c r="I25" s="12">
        <v>26000</v>
      </c>
      <c r="J25" s="9" t="s">
        <v>40</v>
      </c>
      <c r="K25" s="10" t="s">
        <v>79</v>
      </c>
    </row>
    <row r="26" spans="1:15" ht="30" hidden="1" x14ac:dyDescent="0.25">
      <c r="A26">
        <v>9</v>
      </c>
      <c r="B26" s="9" t="s">
        <v>80</v>
      </c>
      <c r="C26" s="9" t="s">
        <v>81</v>
      </c>
      <c r="D26" s="13" t="s">
        <v>44</v>
      </c>
      <c r="E26" s="9" t="s">
        <v>45</v>
      </c>
      <c r="F26" s="13" t="s">
        <v>46</v>
      </c>
      <c r="G26" s="9" t="s">
        <v>47</v>
      </c>
      <c r="H26" s="9" t="s">
        <v>48</v>
      </c>
      <c r="I26" s="12">
        <v>350000</v>
      </c>
      <c r="J26" s="9" t="s">
        <v>40</v>
      </c>
      <c r="K26" s="10" t="s">
        <v>82</v>
      </c>
    </row>
    <row r="27" spans="1:15" hidden="1" x14ac:dyDescent="0.25">
      <c r="B27" s="2"/>
      <c r="E27"/>
      <c r="H27" s="6"/>
      <c r="J27"/>
    </row>
    <row r="28" spans="1:15" x14ac:dyDescent="0.25">
      <c r="H28" s="42" t="s">
        <v>145</v>
      </c>
      <c r="I28" s="11">
        <v>24150000</v>
      </c>
      <c r="J28" s="11">
        <v>2005000</v>
      </c>
      <c r="K28" s="10" t="s">
        <v>146</v>
      </c>
    </row>
    <row r="30" spans="1:15" x14ac:dyDescent="0.25">
      <c r="H30" t="s">
        <v>83</v>
      </c>
      <c r="I30" s="41">
        <f>I28-J28</f>
        <v>22145000</v>
      </c>
    </row>
    <row r="31" spans="1:15" x14ac:dyDescent="0.25">
      <c r="I31" s="41"/>
    </row>
    <row r="32" spans="1:15" x14ac:dyDescent="0.25">
      <c r="H32" t="s">
        <v>84</v>
      </c>
      <c r="I32" s="6">
        <f>I21+I23</f>
        <v>1029600</v>
      </c>
    </row>
    <row r="33" spans="3:10" x14ac:dyDescent="0.25">
      <c r="H33" t="s">
        <v>85</v>
      </c>
      <c r="I33" s="6">
        <f>I22+I25+I24</f>
        <v>270400</v>
      </c>
    </row>
    <row r="34" spans="3:10" x14ac:dyDescent="0.25">
      <c r="H34" t="s">
        <v>88</v>
      </c>
      <c r="I34" s="6">
        <f>I26+I19</f>
        <v>700000</v>
      </c>
    </row>
    <row r="35" spans="3:10" x14ac:dyDescent="0.25">
      <c r="H35" t="s">
        <v>87</v>
      </c>
      <c r="I35" s="6">
        <v>225500</v>
      </c>
    </row>
    <row r="36" spans="3:10" x14ac:dyDescent="0.25">
      <c r="H36" t="s">
        <v>112</v>
      </c>
      <c r="I36" s="6">
        <v>11500</v>
      </c>
    </row>
    <row r="37" spans="3:10" x14ac:dyDescent="0.25">
      <c r="H37" t="s">
        <v>113</v>
      </c>
      <c r="I37" s="6">
        <v>600000</v>
      </c>
    </row>
    <row r="38" spans="3:10" x14ac:dyDescent="0.25">
      <c r="H38" t="str">
        <f>смета!B31</f>
        <v>Баннер</v>
      </c>
      <c r="I38" s="6">
        <f>смета!F31</f>
        <v>72000</v>
      </c>
    </row>
    <row r="39" spans="3:10" ht="60" x14ac:dyDescent="0.25">
      <c r="H39" s="10" t="str">
        <f>смета!B32</f>
        <v>Подготовка материалов, разработка дизайна и изготовление альбомов успешных проектов</v>
      </c>
      <c r="I39" s="6">
        <f>смета!F32</f>
        <v>268000</v>
      </c>
    </row>
    <row r="40" spans="3:10" s="43" customFormat="1" x14ac:dyDescent="0.25">
      <c r="C40" s="44"/>
      <c r="D40" s="45"/>
      <c r="E40" s="44"/>
      <c r="F40" s="46"/>
      <c r="H40" s="43" t="s">
        <v>147</v>
      </c>
      <c r="I40" s="47">
        <f>SUM(I32:I39)</f>
        <v>3177000</v>
      </c>
      <c r="J40" s="47"/>
    </row>
    <row r="42" spans="3:10" x14ac:dyDescent="0.25">
      <c r="H42" t="s">
        <v>148</v>
      </c>
      <c r="I42" s="6">
        <f>I30-I40</f>
        <v>18968000</v>
      </c>
    </row>
    <row r="44" spans="3:10" x14ac:dyDescent="0.25">
      <c r="H44" t="s">
        <v>149</v>
      </c>
      <c r="I44" s="6">
        <f>I42/28</f>
        <v>677428.57142857148</v>
      </c>
    </row>
  </sheetData>
  <mergeCells count="1">
    <mergeCell ref="A1:A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opLeftCell="A7" workbookViewId="0">
      <selection activeCell="E17" sqref="E17"/>
    </sheetView>
  </sheetViews>
  <sheetFormatPr defaultRowHeight="15.75" x14ac:dyDescent="0.25"/>
  <cols>
    <col min="1" max="1" width="5.7109375" style="25" customWidth="1"/>
    <col min="2" max="2" width="48.85546875" style="25" customWidth="1"/>
    <col min="3" max="3" width="13.28515625" style="25" customWidth="1"/>
    <col min="4" max="4" width="12.5703125" style="25" customWidth="1"/>
    <col min="5" max="5" width="20.140625" style="25" customWidth="1"/>
    <col min="6" max="6" width="18.5703125" style="25" customWidth="1"/>
    <col min="7" max="7" width="24.140625" style="25" customWidth="1"/>
    <col min="8" max="8" width="20.28515625" style="25" customWidth="1"/>
    <col min="9" max="16384" width="9.140625" style="25"/>
  </cols>
  <sheetData>
    <row r="1" spans="1:8" ht="53.25" customHeight="1" x14ac:dyDescent="0.25">
      <c r="A1" s="200" t="s">
        <v>114</v>
      </c>
      <c r="B1" s="200"/>
      <c r="C1" s="200"/>
      <c r="D1" s="200"/>
      <c r="E1" s="200"/>
      <c r="F1" s="200"/>
      <c r="G1" s="200"/>
      <c r="H1" s="200"/>
    </row>
    <row r="2" spans="1:8" x14ac:dyDescent="0.25">
      <c r="A2" s="26"/>
    </row>
    <row r="3" spans="1:8" x14ac:dyDescent="0.25">
      <c r="A3" s="201" t="s">
        <v>115</v>
      </c>
      <c r="B3" s="201"/>
      <c r="C3" s="201"/>
      <c r="D3" s="201"/>
      <c r="E3" s="201"/>
      <c r="F3" s="201"/>
      <c r="G3" s="201"/>
      <c r="H3" s="201"/>
    </row>
    <row r="4" spans="1:8" x14ac:dyDescent="0.25">
      <c r="A4" s="27"/>
      <c r="B4" s="28"/>
    </row>
    <row r="5" spans="1:8" x14ac:dyDescent="0.25">
      <c r="A5" s="202" t="s">
        <v>116</v>
      </c>
      <c r="B5" s="202"/>
      <c r="C5" s="202"/>
      <c r="D5" s="202"/>
      <c r="E5" s="202"/>
      <c r="F5" s="202"/>
      <c r="G5" s="202"/>
      <c r="H5" s="202"/>
    </row>
    <row r="6" spans="1:8" ht="40.5" customHeight="1" x14ac:dyDescent="0.25">
      <c r="A6" s="203" t="s">
        <v>117</v>
      </c>
      <c r="B6" s="203"/>
      <c r="C6" s="203"/>
      <c r="D6" s="203"/>
      <c r="E6" s="203"/>
      <c r="F6" s="203"/>
      <c r="G6" s="203"/>
      <c r="H6" s="203"/>
    </row>
    <row r="7" spans="1:8" x14ac:dyDescent="0.25">
      <c r="A7" s="202" t="s">
        <v>118</v>
      </c>
      <c r="B7" s="202"/>
      <c r="C7" s="202"/>
      <c r="D7" s="202"/>
      <c r="E7" s="202"/>
      <c r="F7" s="202"/>
      <c r="G7" s="202"/>
      <c r="H7" s="202"/>
    </row>
    <row r="8" spans="1:8" x14ac:dyDescent="0.25">
      <c r="A8" s="29"/>
      <c r="B8" s="29"/>
      <c r="C8" s="29"/>
      <c r="D8" s="29"/>
      <c r="E8" s="29"/>
      <c r="F8" s="29"/>
      <c r="G8" s="29"/>
      <c r="H8" s="29"/>
    </row>
    <row r="9" spans="1:8" ht="31.5" customHeight="1" x14ac:dyDescent="0.25">
      <c r="A9" s="204" t="s">
        <v>119</v>
      </c>
      <c r="B9" s="204" t="s">
        <v>120</v>
      </c>
      <c r="C9" s="204" t="s">
        <v>121</v>
      </c>
      <c r="D9" s="204" t="s">
        <v>122</v>
      </c>
      <c r="E9" s="204" t="s">
        <v>123</v>
      </c>
      <c r="F9" s="204" t="s">
        <v>124</v>
      </c>
      <c r="G9" s="204" t="s">
        <v>125</v>
      </c>
      <c r="H9" s="204"/>
    </row>
    <row r="10" spans="1:8" ht="31.5" x14ac:dyDescent="0.25">
      <c r="A10" s="204"/>
      <c r="B10" s="204"/>
      <c r="C10" s="204"/>
      <c r="D10" s="204"/>
      <c r="E10" s="204"/>
      <c r="F10" s="204"/>
      <c r="G10" s="20" t="s">
        <v>126</v>
      </c>
      <c r="H10" s="20" t="s">
        <v>127</v>
      </c>
    </row>
    <row r="11" spans="1:8" x14ac:dyDescent="0.25">
      <c r="A11" s="20">
        <v>1</v>
      </c>
      <c r="B11" s="30" t="s">
        <v>128</v>
      </c>
      <c r="C11" s="31"/>
      <c r="D11" s="20"/>
      <c r="E11" s="17"/>
      <c r="F11" s="21">
        <f>F12+F17</f>
        <v>1084500</v>
      </c>
      <c r="G11" s="20"/>
      <c r="H11" s="21">
        <f>F11</f>
        <v>1084500</v>
      </c>
    </row>
    <row r="12" spans="1:8" x14ac:dyDescent="0.25">
      <c r="A12" s="20"/>
      <c r="B12" s="30" t="s">
        <v>129</v>
      </c>
      <c r="C12" s="31"/>
      <c r="D12" s="20"/>
      <c r="E12" s="17"/>
      <c r="F12" s="21">
        <f>F13+F14+F15+F16</f>
        <v>1050000</v>
      </c>
      <c r="G12" s="20"/>
      <c r="H12" s="21">
        <f t="shared" ref="H12:H33" si="0">F12</f>
        <v>1050000</v>
      </c>
    </row>
    <row r="13" spans="1:8" x14ac:dyDescent="0.25">
      <c r="A13" s="20"/>
      <c r="B13" s="14" t="s">
        <v>89</v>
      </c>
      <c r="C13" s="15" t="s">
        <v>90</v>
      </c>
      <c r="D13" s="16">
        <v>3</v>
      </c>
      <c r="E13" s="17">
        <v>221600</v>
      </c>
      <c r="F13" s="17">
        <f>D13*E13</f>
        <v>664800</v>
      </c>
      <c r="G13" s="16"/>
      <c r="H13" s="17">
        <f t="shared" si="0"/>
        <v>664800</v>
      </c>
    </row>
    <row r="14" spans="1:8" x14ac:dyDescent="0.25">
      <c r="A14" s="20"/>
      <c r="B14" s="14" t="s">
        <v>91</v>
      </c>
      <c r="C14" s="15" t="s">
        <v>90</v>
      </c>
      <c r="D14" s="16">
        <v>3</v>
      </c>
      <c r="E14" s="17">
        <v>88640</v>
      </c>
      <c r="F14" s="17">
        <f>D14*E14</f>
        <v>265920</v>
      </c>
      <c r="G14" s="16"/>
      <c r="H14" s="17">
        <f t="shared" si="0"/>
        <v>265920</v>
      </c>
    </row>
    <row r="15" spans="1:8" x14ac:dyDescent="0.25">
      <c r="A15" s="20"/>
      <c r="B15" s="18" t="s">
        <v>92</v>
      </c>
      <c r="C15" s="15" t="s">
        <v>90</v>
      </c>
      <c r="D15" s="16">
        <v>3</v>
      </c>
      <c r="E15" s="17">
        <f>8360+20900</f>
        <v>29260</v>
      </c>
      <c r="F15" s="17">
        <f>D15*E15</f>
        <v>87780</v>
      </c>
      <c r="G15" s="16"/>
      <c r="H15" s="17">
        <f t="shared" si="0"/>
        <v>87780</v>
      </c>
    </row>
    <row r="16" spans="1:8" ht="31.5" x14ac:dyDescent="0.25">
      <c r="A16" s="20"/>
      <c r="B16" s="18" t="s">
        <v>93</v>
      </c>
      <c r="C16" s="15" t="s">
        <v>90</v>
      </c>
      <c r="D16" s="16">
        <v>3</v>
      </c>
      <c r="E16" s="17">
        <f>3000+7500</f>
        <v>10500</v>
      </c>
      <c r="F16" s="17">
        <f t="shared" ref="F16:F17" si="1">D16*E16</f>
        <v>31500</v>
      </c>
      <c r="G16" s="16"/>
      <c r="H16" s="17">
        <f t="shared" si="0"/>
        <v>31500</v>
      </c>
    </row>
    <row r="17" spans="1:8" x14ac:dyDescent="0.25">
      <c r="A17" s="20"/>
      <c r="B17" s="18" t="s">
        <v>94</v>
      </c>
      <c r="C17" s="15" t="s">
        <v>90</v>
      </c>
      <c r="D17" s="16">
        <v>3</v>
      </c>
      <c r="E17" s="17">
        <v>11500</v>
      </c>
      <c r="F17" s="17">
        <f t="shared" si="1"/>
        <v>34500</v>
      </c>
      <c r="G17" s="16"/>
      <c r="H17" s="17">
        <f t="shared" si="0"/>
        <v>34500</v>
      </c>
    </row>
    <row r="18" spans="1:8" x14ac:dyDescent="0.25">
      <c r="A18" s="20">
        <v>2</v>
      </c>
      <c r="B18" s="19" t="s">
        <v>95</v>
      </c>
      <c r="C18" s="15"/>
      <c r="D18" s="20"/>
      <c r="E18" s="17"/>
      <c r="F18" s="21">
        <f>F19+F20+F21+F22+F23+F24+F25+F26+F30</f>
        <v>33415500.000040002</v>
      </c>
      <c r="G18" s="20"/>
      <c r="H18" s="21">
        <f t="shared" si="0"/>
        <v>33415500.000040002</v>
      </c>
    </row>
    <row r="19" spans="1:8" x14ac:dyDescent="0.25">
      <c r="A19" s="20"/>
      <c r="B19" s="14" t="s">
        <v>96</v>
      </c>
      <c r="C19" s="15" t="s">
        <v>90</v>
      </c>
      <c r="D19" s="16">
        <v>3</v>
      </c>
      <c r="E19" s="17">
        <v>150000</v>
      </c>
      <c r="F19" s="17">
        <f>D19*E19</f>
        <v>450000</v>
      </c>
      <c r="G19" s="20"/>
      <c r="H19" s="17">
        <f t="shared" si="0"/>
        <v>450000</v>
      </c>
    </row>
    <row r="20" spans="1:8" x14ac:dyDescent="0.25">
      <c r="A20" s="20"/>
      <c r="B20" s="14" t="s">
        <v>97</v>
      </c>
      <c r="C20" s="15" t="s">
        <v>90</v>
      </c>
      <c r="D20" s="16">
        <v>3</v>
      </c>
      <c r="E20" s="17">
        <v>100000</v>
      </c>
      <c r="F20" s="17">
        <f t="shared" ref="F20:F24" si="2">D20*E20</f>
        <v>300000</v>
      </c>
      <c r="G20" s="20"/>
      <c r="H20" s="17">
        <f t="shared" si="0"/>
        <v>300000</v>
      </c>
    </row>
    <row r="21" spans="1:8" x14ac:dyDescent="0.25">
      <c r="A21" s="20"/>
      <c r="B21" s="14" t="s">
        <v>98</v>
      </c>
      <c r="C21" s="15"/>
      <c r="D21" s="16">
        <v>3</v>
      </c>
      <c r="E21" s="17">
        <v>100000</v>
      </c>
      <c r="F21" s="17">
        <f t="shared" si="2"/>
        <v>300000</v>
      </c>
      <c r="G21" s="20"/>
      <c r="H21" s="17">
        <f t="shared" si="0"/>
        <v>300000</v>
      </c>
    </row>
    <row r="22" spans="1:8" x14ac:dyDescent="0.25">
      <c r="A22" s="20"/>
      <c r="B22" s="14" t="s">
        <v>99</v>
      </c>
      <c r="C22" s="15" t="s">
        <v>86</v>
      </c>
      <c r="D22" s="16">
        <v>28</v>
      </c>
      <c r="E22" s="22">
        <v>8053.57143</v>
      </c>
      <c r="F22" s="17">
        <f t="shared" si="2"/>
        <v>225500.00004000001</v>
      </c>
      <c r="G22" s="20"/>
      <c r="H22" s="17">
        <f t="shared" si="0"/>
        <v>225500.00004000001</v>
      </c>
    </row>
    <row r="23" spans="1:8" x14ac:dyDescent="0.25">
      <c r="A23" s="20"/>
      <c r="B23" s="14" t="s">
        <v>100</v>
      </c>
      <c r="C23" s="15" t="s">
        <v>86</v>
      </c>
      <c r="D23" s="16">
        <v>1</v>
      </c>
      <c r="E23" s="17">
        <v>350000</v>
      </c>
      <c r="F23" s="17">
        <f t="shared" si="2"/>
        <v>350000</v>
      </c>
      <c r="G23" s="20"/>
      <c r="H23" s="17">
        <f t="shared" si="0"/>
        <v>350000</v>
      </c>
    </row>
    <row r="24" spans="1:8" x14ac:dyDescent="0.25">
      <c r="A24" s="20"/>
      <c r="B24" s="14" t="s">
        <v>101</v>
      </c>
      <c r="C24" s="15" t="s">
        <v>86</v>
      </c>
      <c r="D24" s="16">
        <v>3</v>
      </c>
      <c r="E24" s="17">
        <v>350000</v>
      </c>
      <c r="F24" s="17">
        <f t="shared" si="2"/>
        <v>1050000</v>
      </c>
      <c r="G24" s="20"/>
      <c r="H24" s="17">
        <f t="shared" si="0"/>
        <v>1050000</v>
      </c>
    </row>
    <row r="25" spans="1:8" x14ac:dyDescent="0.25">
      <c r="A25" s="20"/>
      <c r="B25" s="14" t="s">
        <v>102</v>
      </c>
      <c r="C25" s="15" t="s">
        <v>103</v>
      </c>
      <c r="D25" s="16">
        <v>28</v>
      </c>
      <c r="E25" s="17">
        <v>1000000</v>
      </c>
      <c r="F25" s="17">
        <f>D25*E25</f>
        <v>28000000</v>
      </c>
      <c r="G25" s="20"/>
      <c r="H25" s="17">
        <f t="shared" si="0"/>
        <v>28000000</v>
      </c>
    </row>
    <row r="26" spans="1:8" ht="31.5" x14ac:dyDescent="0.25">
      <c r="A26" s="20"/>
      <c r="B26" s="23" t="s">
        <v>104</v>
      </c>
      <c r="C26" s="15"/>
      <c r="D26" s="20"/>
      <c r="E26" s="21"/>
      <c r="F26" s="21">
        <f>F27+F28+F29</f>
        <v>2400000</v>
      </c>
      <c r="G26" s="20"/>
      <c r="H26" s="21">
        <f t="shared" si="0"/>
        <v>2400000</v>
      </c>
    </row>
    <row r="27" spans="1:8" x14ac:dyDescent="0.25">
      <c r="A27" s="20"/>
      <c r="B27" s="14" t="s">
        <v>105</v>
      </c>
      <c r="C27" s="15" t="s">
        <v>103</v>
      </c>
      <c r="D27" s="16">
        <v>2</v>
      </c>
      <c r="E27" s="17">
        <v>150000</v>
      </c>
      <c r="F27" s="17">
        <f>D27*E27</f>
        <v>300000</v>
      </c>
      <c r="G27" s="20"/>
      <c r="H27" s="17">
        <f t="shared" si="0"/>
        <v>300000</v>
      </c>
    </row>
    <row r="28" spans="1:8" x14ac:dyDescent="0.25">
      <c r="A28" s="20"/>
      <c r="B28" s="14" t="s">
        <v>106</v>
      </c>
      <c r="C28" s="15" t="s">
        <v>103</v>
      </c>
      <c r="D28" s="16">
        <v>2</v>
      </c>
      <c r="E28" s="17">
        <v>150000</v>
      </c>
      <c r="F28" s="17">
        <f>D28*E28</f>
        <v>300000</v>
      </c>
      <c r="G28" s="20"/>
      <c r="H28" s="17">
        <f t="shared" si="0"/>
        <v>300000</v>
      </c>
    </row>
    <row r="29" spans="1:8" ht="31.5" x14ac:dyDescent="0.25">
      <c r="A29" s="20"/>
      <c r="B29" s="14" t="s">
        <v>107</v>
      </c>
      <c r="C29" s="15" t="s">
        <v>103</v>
      </c>
      <c r="D29" s="16">
        <v>3</v>
      </c>
      <c r="E29" s="17">
        <v>600000</v>
      </c>
      <c r="F29" s="17">
        <f>D29*E29</f>
        <v>1800000</v>
      </c>
      <c r="G29" s="20"/>
      <c r="H29" s="17">
        <f t="shared" si="0"/>
        <v>1800000</v>
      </c>
    </row>
    <row r="30" spans="1:8" x14ac:dyDescent="0.25">
      <c r="A30" s="20"/>
      <c r="B30" s="23" t="s">
        <v>108</v>
      </c>
      <c r="C30" s="15"/>
      <c r="D30" s="16"/>
      <c r="E30" s="21"/>
      <c r="F30" s="21">
        <f>F31+F32</f>
        <v>340000</v>
      </c>
      <c r="G30" s="20"/>
      <c r="H30" s="21">
        <f t="shared" si="0"/>
        <v>340000</v>
      </c>
    </row>
    <row r="31" spans="1:8" x14ac:dyDescent="0.25">
      <c r="A31" s="20"/>
      <c r="B31" s="14" t="s">
        <v>109</v>
      </c>
      <c r="C31" s="15" t="s">
        <v>110</v>
      </c>
      <c r="D31" s="16">
        <v>2</v>
      </c>
      <c r="E31" s="17">
        <f>18*2000</f>
        <v>36000</v>
      </c>
      <c r="F31" s="17">
        <f>D31*E31</f>
        <v>72000</v>
      </c>
      <c r="G31" s="32"/>
      <c r="H31" s="17">
        <f t="shared" si="0"/>
        <v>72000</v>
      </c>
    </row>
    <row r="32" spans="1:8" ht="31.5" x14ac:dyDescent="0.25">
      <c r="A32" s="20"/>
      <c r="B32" s="14" t="s">
        <v>111</v>
      </c>
      <c r="C32" s="15" t="s">
        <v>110</v>
      </c>
      <c r="D32" s="16">
        <v>10</v>
      </c>
      <c r="E32" s="17">
        <v>26800</v>
      </c>
      <c r="F32" s="17">
        <f>D32*E32</f>
        <v>268000</v>
      </c>
      <c r="G32" s="20"/>
      <c r="H32" s="17">
        <f t="shared" si="0"/>
        <v>268000</v>
      </c>
    </row>
    <row r="33" spans="1:8" x14ac:dyDescent="0.25">
      <c r="A33" s="20"/>
      <c r="B33" s="33" t="s">
        <v>130</v>
      </c>
      <c r="C33" s="31"/>
      <c r="D33" s="20"/>
      <c r="E33" s="20"/>
      <c r="F33" s="21">
        <f>F11+F18</f>
        <v>34500000.000040002</v>
      </c>
      <c r="G33" s="20"/>
      <c r="H33" s="21">
        <f t="shared" si="0"/>
        <v>34500000.000040002</v>
      </c>
    </row>
    <row r="34" spans="1:8" x14ac:dyDescent="0.25">
      <c r="A34" s="205" t="s">
        <v>131</v>
      </c>
      <c r="B34" s="205"/>
      <c r="C34" s="205"/>
      <c r="D34" s="205"/>
      <c r="E34" s="205"/>
      <c r="F34" s="205"/>
      <c r="G34" s="205"/>
      <c r="H34" s="205"/>
    </row>
    <row r="35" spans="1:8" x14ac:dyDescent="0.25">
      <c r="A35" s="202" t="s">
        <v>132</v>
      </c>
      <c r="B35" s="202"/>
      <c r="C35" s="202"/>
      <c r="D35" s="202"/>
      <c r="E35" s="202"/>
      <c r="F35" s="202"/>
      <c r="G35" s="202"/>
      <c r="H35" s="202"/>
    </row>
    <row r="36" spans="1:8" x14ac:dyDescent="0.25">
      <c r="A36" s="29"/>
      <c r="B36" s="29"/>
      <c r="C36" s="29"/>
      <c r="D36" s="29"/>
      <c r="E36" s="29"/>
      <c r="F36" s="34">
        <f>F33*0.7</f>
        <v>24150000.000027999</v>
      </c>
      <c r="G36" s="34"/>
      <c r="H36" s="29"/>
    </row>
    <row r="37" spans="1:8" x14ac:dyDescent="0.25">
      <c r="A37" s="29" t="s">
        <v>20</v>
      </c>
      <c r="B37" s="29"/>
      <c r="C37" s="29"/>
      <c r="D37" s="29"/>
      <c r="E37" s="29"/>
      <c r="F37" s="29"/>
      <c r="G37" s="29"/>
      <c r="H37" s="29"/>
    </row>
    <row r="38" spans="1:8" x14ac:dyDescent="0.25">
      <c r="A38" s="35"/>
      <c r="F38" s="36">
        <f>E13+E14+E15+E16+E19+E20+E21+E29</f>
        <v>1300000</v>
      </c>
    </row>
    <row r="39" spans="1:8" x14ac:dyDescent="0.25">
      <c r="A39" s="203" t="s">
        <v>133</v>
      </c>
      <c r="B39" s="203"/>
      <c r="C39" s="203"/>
      <c r="D39" s="203"/>
      <c r="E39" s="203"/>
      <c r="F39" s="203"/>
      <c r="G39" s="203"/>
      <c r="H39" s="203"/>
    </row>
    <row r="40" spans="1:8" x14ac:dyDescent="0.25">
      <c r="A40" s="37"/>
      <c r="B40" s="37" t="s">
        <v>134</v>
      </c>
      <c r="C40" s="37"/>
      <c r="D40" s="37"/>
      <c r="E40" s="37"/>
      <c r="F40" s="37"/>
      <c r="G40" s="37"/>
      <c r="H40" s="37"/>
    </row>
    <row r="41" spans="1:8" ht="21" customHeight="1" x14ac:dyDescent="0.25">
      <c r="A41" s="38" t="s">
        <v>135</v>
      </c>
    </row>
    <row r="42" spans="1:8" x14ac:dyDescent="0.25">
      <c r="A42" s="202"/>
      <c r="B42" s="202"/>
      <c r="C42" s="202"/>
      <c r="D42" s="202"/>
      <c r="E42" s="202"/>
      <c r="F42" s="202"/>
      <c r="G42" s="202"/>
      <c r="H42" s="202"/>
    </row>
    <row r="43" spans="1:8" x14ac:dyDescent="0.25">
      <c r="A43" s="202" t="s">
        <v>136</v>
      </c>
      <c r="B43" s="202"/>
      <c r="C43" s="202"/>
      <c r="D43" s="202"/>
      <c r="E43" s="202"/>
      <c r="F43" s="202"/>
      <c r="G43" s="202"/>
      <c r="H43" s="202"/>
    </row>
    <row r="44" spans="1:8" x14ac:dyDescent="0.25">
      <c r="A44" s="35"/>
    </row>
    <row r="45" spans="1:8" x14ac:dyDescent="0.25">
      <c r="A45" s="202" t="s">
        <v>137</v>
      </c>
      <c r="B45" s="202"/>
      <c r="C45" s="202"/>
      <c r="D45" s="202"/>
      <c r="E45" s="202"/>
      <c r="F45" s="202"/>
      <c r="G45" s="202"/>
      <c r="H45" s="202"/>
    </row>
    <row r="46" spans="1:8" x14ac:dyDescent="0.25">
      <c r="A46" s="29"/>
      <c r="B46" s="29"/>
      <c r="C46" s="29"/>
      <c r="D46" s="29"/>
      <c r="E46" s="29"/>
      <c r="F46" s="29"/>
      <c r="G46" s="29"/>
      <c r="H46" s="29"/>
    </row>
    <row r="47" spans="1:8" x14ac:dyDescent="0.25">
      <c r="A47" s="29" t="s">
        <v>138</v>
      </c>
      <c r="B47" s="29"/>
      <c r="C47" s="29"/>
      <c r="D47" s="29"/>
      <c r="E47" s="29"/>
      <c r="F47" s="29"/>
      <c r="G47" s="29"/>
      <c r="H47" s="29"/>
    </row>
    <row r="48" spans="1:8" x14ac:dyDescent="0.25">
      <c r="A48" s="29"/>
      <c r="B48" s="29"/>
      <c r="C48" s="29"/>
      <c r="D48" s="29"/>
      <c r="E48" s="29"/>
      <c r="F48" s="29"/>
      <c r="G48" s="29"/>
      <c r="H48" s="29"/>
    </row>
    <row r="49" spans="1:8" x14ac:dyDescent="0.25">
      <c r="A49" s="29" t="s">
        <v>139</v>
      </c>
      <c r="B49" s="29"/>
      <c r="C49" s="29"/>
      <c r="D49" s="29"/>
      <c r="E49" s="29"/>
      <c r="F49" s="29"/>
      <c r="G49" s="29"/>
      <c r="H49" s="29"/>
    </row>
    <row r="50" spans="1:8" x14ac:dyDescent="0.25">
      <c r="A50" s="39"/>
    </row>
    <row r="51" spans="1:8" x14ac:dyDescent="0.25">
      <c r="A51" s="39" t="s">
        <v>140</v>
      </c>
    </row>
    <row r="52" spans="1:8" x14ac:dyDescent="0.25">
      <c r="A52" s="39"/>
    </row>
    <row r="53" spans="1:8" x14ac:dyDescent="0.25">
      <c r="A53" s="39" t="s">
        <v>141</v>
      </c>
    </row>
    <row r="54" spans="1:8" x14ac:dyDescent="0.25">
      <c r="A54" s="40"/>
    </row>
    <row r="55" spans="1:8" x14ac:dyDescent="0.25">
      <c r="A55" s="39" t="s">
        <v>142</v>
      </c>
    </row>
    <row r="56" spans="1:8" x14ac:dyDescent="0.25">
      <c r="A56" s="39"/>
    </row>
    <row r="57" spans="1:8" x14ac:dyDescent="0.25">
      <c r="A57" s="39" t="s">
        <v>143</v>
      </c>
    </row>
    <row r="58" spans="1:8" x14ac:dyDescent="0.25">
      <c r="A58" s="39"/>
    </row>
    <row r="59" spans="1:8" x14ac:dyDescent="0.25">
      <c r="A59" s="39" t="s">
        <v>142</v>
      </c>
    </row>
    <row r="60" spans="1:8" x14ac:dyDescent="0.25">
      <c r="A60" s="39"/>
    </row>
    <row r="61" spans="1:8" x14ac:dyDescent="0.25">
      <c r="A61" s="39" t="s">
        <v>144</v>
      </c>
    </row>
  </sheetData>
  <mergeCells count="18">
    <mergeCell ref="A43:H43"/>
    <mergeCell ref="A45:H45"/>
    <mergeCell ref="F9:F10"/>
    <mergeCell ref="G9:H9"/>
    <mergeCell ref="A34:H34"/>
    <mergeCell ref="A35:H35"/>
    <mergeCell ref="A39:H39"/>
    <mergeCell ref="A42:H42"/>
    <mergeCell ref="A9:A10"/>
    <mergeCell ref="B9:B10"/>
    <mergeCell ref="C9:C10"/>
    <mergeCell ref="D9:D10"/>
    <mergeCell ref="E9:E10"/>
    <mergeCell ref="A1:H1"/>
    <mergeCell ref="A3:H3"/>
    <mergeCell ref="A5:H5"/>
    <mergeCell ref="A6:H6"/>
    <mergeCell ref="A7:H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8"/>
  <sheetViews>
    <sheetView workbookViewId="0">
      <selection activeCell="E22" sqref="E22"/>
    </sheetView>
  </sheetViews>
  <sheetFormatPr defaultRowHeight="15" x14ac:dyDescent="0.25"/>
  <cols>
    <col min="1" max="1" width="9.140625" style="48"/>
    <col min="2" max="2" width="22.7109375" style="48" customWidth="1"/>
    <col min="3" max="3" width="13.28515625" style="48" customWidth="1"/>
    <col min="4" max="4" width="18.7109375" style="48" customWidth="1"/>
    <col min="5" max="5" width="18.85546875" style="48" customWidth="1"/>
    <col min="6" max="6" width="17.42578125" style="48" customWidth="1"/>
    <col min="7" max="7" width="18.42578125" style="48" customWidth="1"/>
    <col min="8" max="8" width="18.85546875" style="48" customWidth="1"/>
    <col min="9" max="9" width="14" style="48" customWidth="1"/>
    <col min="10" max="10" width="10.28515625" style="48" customWidth="1"/>
    <col min="11" max="11" width="17" style="48" customWidth="1"/>
    <col min="12" max="16384" width="9.140625" style="48"/>
  </cols>
  <sheetData>
    <row r="2" spans="1:11" ht="15.75" x14ac:dyDescent="0.25">
      <c r="A2" s="200" t="s">
        <v>150</v>
      </c>
      <c r="B2" s="200"/>
      <c r="C2" s="200"/>
      <c r="D2" s="200"/>
      <c r="E2" s="200"/>
      <c r="F2" s="200"/>
      <c r="G2" s="200"/>
      <c r="H2" s="200"/>
      <c r="I2" s="200"/>
      <c r="J2" s="200"/>
      <c r="K2" s="200"/>
    </row>
    <row r="3" spans="1:11" ht="15.75" x14ac:dyDescent="0.25">
      <c r="B3" s="51"/>
    </row>
    <row r="4" spans="1:11" ht="15.75" x14ac:dyDescent="0.25">
      <c r="A4" s="206" t="s">
        <v>151</v>
      </c>
      <c r="B4" s="206"/>
      <c r="C4" s="206"/>
      <c r="D4" s="206"/>
      <c r="E4" s="206"/>
      <c r="F4" s="206"/>
      <c r="G4" s="206"/>
      <c r="H4" s="206"/>
      <c r="I4" s="206"/>
      <c r="J4" s="206"/>
      <c r="K4" s="206"/>
    </row>
    <row r="5" spans="1:11" ht="15.75" x14ac:dyDescent="0.25">
      <c r="B5" s="54"/>
    </row>
    <row r="6" spans="1:11" ht="15.75" x14ac:dyDescent="0.25">
      <c r="A6" s="202" t="s">
        <v>116</v>
      </c>
      <c r="B6" s="202"/>
      <c r="C6" s="202"/>
      <c r="D6" s="202"/>
      <c r="E6" s="202"/>
      <c r="F6" s="202"/>
      <c r="G6" s="202"/>
      <c r="H6" s="202"/>
      <c r="I6" s="202"/>
      <c r="J6" s="202"/>
      <c r="K6" s="202"/>
    </row>
    <row r="7" spans="1:11" ht="15.75" x14ac:dyDescent="0.25">
      <c r="A7" s="203" t="s">
        <v>152</v>
      </c>
      <c r="B7" s="203"/>
      <c r="C7" s="203"/>
      <c r="D7" s="203"/>
      <c r="E7" s="203"/>
      <c r="F7" s="203"/>
      <c r="G7" s="203"/>
      <c r="H7" s="203"/>
      <c r="I7" s="203"/>
      <c r="J7" s="203"/>
      <c r="K7" s="203"/>
    </row>
    <row r="8" spans="1:11" ht="15.75" x14ac:dyDescent="0.25">
      <c r="A8" s="202" t="s">
        <v>118</v>
      </c>
      <c r="B8" s="202"/>
      <c r="C8" s="202"/>
      <c r="D8" s="202"/>
      <c r="E8" s="202"/>
      <c r="F8" s="202"/>
      <c r="G8" s="202"/>
      <c r="H8" s="202"/>
      <c r="I8" s="202"/>
      <c r="J8" s="202"/>
      <c r="K8" s="202"/>
    </row>
    <row r="9" spans="1:11" ht="57" x14ac:dyDescent="0.25">
      <c r="A9" s="55" t="s">
        <v>119</v>
      </c>
      <c r="B9" s="56" t="s">
        <v>120</v>
      </c>
      <c r="C9" s="56" t="s">
        <v>153</v>
      </c>
      <c r="D9" s="56" t="s">
        <v>154</v>
      </c>
      <c r="E9" s="56" t="s">
        <v>155</v>
      </c>
      <c r="F9" s="56" t="s">
        <v>156</v>
      </c>
      <c r="G9" s="56" t="s">
        <v>157</v>
      </c>
      <c r="H9" s="56" t="s">
        <v>158</v>
      </c>
      <c r="I9" s="56" t="s">
        <v>159</v>
      </c>
      <c r="J9" s="56" t="s">
        <v>160</v>
      </c>
      <c r="K9" s="56" t="s">
        <v>161</v>
      </c>
    </row>
    <row r="10" spans="1:11" x14ac:dyDescent="0.25">
      <c r="A10" s="57"/>
      <c r="B10" s="58">
        <v>1</v>
      </c>
      <c r="C10" s="58">
        <v>2</v>
      </c>
      <c r="D10" s="58">
        <v>3</v>
      </c>
      <c r="E10" s="58">
        <v>4</v>
      </c>
      <c r="F10" s="58">
        <v>5</v>
      </c>
      <c r="G10" s="58">
        <v>6</v>
      </c>
      <c r="H10" s="58">
        <v>7</v>
      </c>
      <c r="I10" s="58">
        <v>8</v>
      </c>
      <c r="J10" s="58">
        <v>9</v>
      </c>
      <c r="K10" s="58">
        <v>7</v>
      </c>
    </row>
    <row r="11" spans="1:11" ht="15" customHeight="1" x14ac:dyDescent="0.25">
      <c r="A11" s="59" t="s">
        <v>162</v>
      </c>
      <c r="B11" s="60" t="s">
        <v>163</v>
      </c>
      <c r="C11" s="61"/>
      <c r="D11" s="62">
        <f>D12+D13+D14+D15+D16</f>
        <v>355000</v>
      </c>
      <c r="E11" s="61"/>
      <c r="F11" s="61"/>
      <c r="G11" s="61"/>
      <c r="H11" s="61"/>
      <c r="I11" s="61"/>
      <c r="J11" s="61"/>
      <c r="K11" s="61"/>
    </row>
    <row r="12" spans="1:11" ht="35.25" customHeight="1" x14ac:dyDescent="0.25">
      <c r="A12" s="59"/>
      <c r="B12" s="63" t="s">
        <v>89</v>
      </c>
      <c r="C12" s="64">
        <v>221600</v>
      </c>
      <c r="D12" s="64">
        <v>198000</v>
      </c>
      <c r="E12" s="65"/>
      <c r="F12" s="65"/>
      <c r="G12" s="61"/>
      <c r="H12" s="61"/>
      <c r="I12" s="61"/>
      <c r="J12" s="61"/>
      <c r="K12" s="61"/>
    </row>
    <row r="13" spans="1:11" ht="25.5" x14ac:dyDescent="0.25">
      <c r="A13" s="59"/>
      <c r="B13" s="63" t="s">
        <v>91</v>
      </c>
      <c r="C13" s="64">
        <v>88610</v>
      </c>
      <c r="D13" s="64">
        <v>79200</v>
      </c>
      <c r="E13" s="65"/>
      <c r="F13" s="65"/>
      <c r="G13" s="61"/>
      <c r="H13" s="61"/>
      <c r="I13" s="61"/>
      <c r="J13" s="61"/>
      <c r="K13" s="61"/>
    </row>
    <row r="14" spans="1:11" x14ac:dyDescent="0.25">
      <c r="A14" s="59"/>
      <c r="B14" s="63" t="s">
        <v>164</v>
      </c>
      <c r="C14" s="64">
        <v>87780</v>
      </c>
      <c r="D14" s="64">
        <v>65800</v>
      </c>
      <c r="E14" s="65"/>
      <c r="F14" s="65"/>
      <c r="G14" s="61"/>
      <c r="H14" s="61"/>
      <c r="I14" s="61"/>
      <c r="J14" s="61"/>
      <c r="K14" s="61"/>
    </row>
    <row r="15" spans="1:11" ht="25.5" x14ac:dyDescent="0.25">
      <c r="A15" s="59"/>
      <c r="B15" s="63" t="s">
        <v>93</v>
      </c>
      <c r="C15" s="64">
        <v>31500</v>
      </c>
      <c r="D15" s="64">
        <v>7000</v>
      </c>
      <c r="E15" s="65"/>
      <c r="F15" s="65"/>
      <c r="G15" s="61"/>
      <c r="H15" s="61"/>
      <c r="I15" s="61"/>
      <c r="J15" s="61"/>
      <c r="K15" s="61"/>
    </row>
    <row r="16" spans="1:11" x14ac:dyDescent="0.25">
      <c r="A16" s="59"/>
      <c r="B16" s="63" t="s">
        <v>94</v>
      </c>
      <c r="C16" s="64">
        <v>34500</v>
      </c>
      <c r="D16" s="64">
        <v>5000</v>
      </c>
      <c r="E16" s="65"/>
      <c r="F16" s="65"/>
      <c r="G16" s="61"/>
      <c r="H16" s="61"/>
      <c r="I16" s="61"/>
      <c r="J16" s="61"/>
      <c r="K16" s="61"/>
    </row>
    <row r="17" spans="1:11" ht="15.75" x14ac:dyDescent="0.25">
      <c r="A17" s="59">
        <v>2</v>
      </c>
      <c r="B17" s="66" t="s">
        <v>95</v>
      </c>
      <c r="C17" s="64"/>
      <c r="D17" s="67">
        <f>D18+D19+D20+D21+D22+D23</f>
        <v>8770029</v>
      </c>
      <c r="E17" s="65"/>
      <c r="F17" s="65"/>
      <c r="G17" s="61"/>
      <c r="H17" s="61"/>
      <c r="I17" s="61"/>
      <c r="J17" s="61"/>
      <c r="K17" s="61"/>
    </row>
    <row r="18" spans="1:11" ht="25.5" x14ac:dyDescent="0.25">
      <c r="A18" s="65"/>
      <c r="B18" s="63" t="s">
        <v>96</v>
      </c>
      <c r="C18" s="64">
        <v>450000</v>
      </c>
      <c r="D18" s="64">
        <v>150000</v>
      </c>
      <c r="E18" s="65"/>
      <c r="F18" s="65"/>
      <c r="G18" s="61"/>
      <c r="H18" s="61"/>
      <c r="I18" s="61"/>
      <c r="J18" s="61"/>
      <c r="K18" s="61"/>
    </row>
    <row r="19" spans="1:11" ht="25.5" x14ac:dyDescent="0.25">
      <c r="A19" s="65"/>
      <c r="B19" s="63" t="s">
        <v>97</v>
      </c>
      <c r="C19" s="64">
        <v>300000</v>
      </c>
      <c r="D19" s="64">
        <v>100000</v>
      </c>
      <c r="E19" s="65"/>
      <c r="F19" s="65"/>
      <c r="G19" s="61"/>
      <c r="H19" s="61"/>
      <c r="I19" s="61"/>
      <c r="J19" s="61"/>
      <c r="K19" s="61"/>
    </row>
    <row r="20" spans="1:11" ht="25.5" x14ac:dyDescent="0.25">
      <c r="A20" s="65"/>
      <c r="B20" s="63" t="s">
        <v>98</v>
      </c>
      <c r="C20" s="64">
        <v>300000</v>
      </c>
      <c r="D20" s="64">
        <v>100000</v>
      </c>
      <c r="E20" s="65"/>
      <c r="F20" s="65"/>
      <c r="G20" s="61"/>
      <c r="H20" s="61"/>
      <c r="I20" s="61"/>
      <c r="J20" s="61"/>
      <c r="K20" s="61"/>
    </row>
    <row r="21" spans="1:11" ht="38.25" x14ac:dyDescent="0.25">
      <c r="A21" s="65"/>
      <c r="B21" s="63" t="s">
        <v>101</v>
      </c>
      <c r="C21" s="64">
        <v>1050000</v>
      </c>
      <c r="D21" s="64">
        <v>700000</v>
      </c>
      <c r="E21" s="65"/>
      <c r="F21" s="65"/>
      <c r="G21" s="61"/>
      <c r="H21" s="61"/>
      <c r="I21" s="61"/>
      <c r="J21" s="61"/>
      <c r="K21" s="61"/>
    </row>
    <row r="22" spans="1:11" ht="38.25" x14ac:dyDescent="0.25">
      <c r="A22" s="65"/>
      <c r="B22" s="63" t="s">
        <v>107</v>
      </c>
      <c r="C22" s="64">
        <v>1800000</v>
      </c>
      <c r="D22" s="64">
        <v>600000</v>
      </c>
      <c r="E22" s="65"/>
      <c r="F22" s="65"/>
      <c r="G22" s="61"/>
      <c r="H22" s="61"/>
      <c r="I22" s="61"/>
      <c r="J22" s="61"/>
      <c r="K22" s="61"/>
    </row>
    <row r="23" spans="1:11" x14ac:dyDescent="0.25">
      <c r="A23" s="65"/>
      <c r="B23" s="63" t="s">
        <v>165</v>
      </c>
      <c r="C23" s="64">
        <v>28000000</v>
      </c>
      <c r="D23" s="64">
        <v>7120029</v>
      </c>
      <c r="E23" s="65"/>
      <c r="F23" s="65"/>
      <c r="G23" s="61"/>
      <c r="H23" s="61"/>
      <c r="I23" s="61"/>
      <c r="J23" s="61"/>
      <c r="K23" s="61"/>
    </row>
    <row r="24" spans="1:11" ht="36" customHeight="1" x14ac:dyDescent="0.25">
      <c r="A24" s="65"/>
      <c r="B24" s="68"/>
      <c r="C24" s="64"/>
      <c r="D24" s="64"/>
      <c r="E24" s="65"/>
      <c r="F24" s="65"/>
      <c r="G24" s="61"/>
      <c r="H24" s="61"/>
      <c r="I24" s="61"/>
      <c r="J24" s="61"/>
      <c r="K24" s="61"/>
    </row>
    <row r="25" spans="1:11" ht="15.75" x14ac:dyDescent="0.25">
      <c r="A25" s="65"/>
      <c r="B25" s="60" t="s">
        <v>166</v>
      </c>
      <c r="C25" s="61"/>
      <c r="D25" s="62">
        <f>D11+D17</f>
        <v>9125029</v>
      </c>
      <c r="E25" s="61"/>
      <c r="F25" s="61"/>
      <c r="G25" s="61"/>
      <c r="H25" s="61"/>
      <c r="I25" s="61"/>
      <c r="J25" s="61"/>
      <c r="K25" s="61"/>
    </row>
    <row r="26" spans="1:11" ht="15.75" x14ac:dyDescent="0.25">
      <c r="A26" s="70"/>
      <c r="B26" s="71"/>
      <c r="C26" s="72"/>
      <c r="D26" s="73"/>
      <c r="E26" s="72"/>
      <c r="F26" s="72"/>
      <c r="G26" s="72"/>
      <c r="H26" s="72"/>
      <c r="I26" s="72"/>
      <c r="J26" s="72"/>
      <c r="K26" s="72"/>
    </row>
    <row r="27" spans="1:11" ht="15.75" x14ac:dyDescent="0.25">
      <c r="A27" s="70"/>
      <c r="B27" s="71"/>
      <c r="C27" s="72"/>
      <c r="D27" s="73"/>
      <c r="E27" s="72"/>
      <c r="F27" s="72"/>
      <c r="G27" s="72"/>
      <c r="H27" s="72"/>
      <c r="I27" s="72"/>
      <c r="J27" s="72"/>
      <c r="K27" s="72"/>
    </row>
    <row r="28" spans="1:11" ht="15.75" x14ac:dyDescent="0.25">
      <c r="A28" s="70"/>
      <c r="B28" s="71"/>
      <c r="C28" s="72"/>
      <c r="D28" s="73"/>
      <c r="E28" s="72"/>
      <c r="F28" s="72"/>
      <c r="G28" s="72"/>
      <c r="H28" s="72"/>
      <c r="I28" s="72"/>
      <c r="J28" s="72"/>
      <c r="K28" s="72"/>
    </row>
    <row r="29" spans="1:11" ht="15.75" x14ac:dyDescent="0.25">
      <c r="A29" s="70"/>
      <c r="B29" s="71"/>
      <c r="C29" s="72"/>
      <c r="D29" s="73"/>
      <c r="E29" s="72"/>
      <c r="F29" s="72"/>
      <c r="G29" s="72"/>
      <c r="H29" s="72"/>
      <c r="I29" s="72"/>
      <c r="J29" s="72"/>
      <c r="K29" s="72"/>
    </row>
    <row r="30" spans="1:11" ht="15.75" x14ac:dyDescent="0.25">
      <c r="A30" s="70"/>
      <c r="B30" s="71"/>
      <c r="C30" s="72"/>
      <c r="D30" s="73"/>
      <c r="E30" s="72"/>
      <c r="F30" s="72"/>
      <c r="G30" s="72"/>
      <c r="H30" s="72"/>
      <c r="I30" s="72"/>
      <c r="J30" s="72"/>
      <c r="K30" s="72"/>
    </row>
    <row r="31" spans="1:11" ht="15.75" x14ac:dyDescent="0.25">
      <c r="A31" s="70"/>
      <c r="B31" s="71"/>
      <c r="C31" s="72"/>
      <c r="D31" s="73"/>
      <c r="E31" s="72"/>
      <c r="F31" s="72"/>
      <c r="G31" s="72"/>
      <c r="H31" s="72"/>
      <c r="I31" s="72"/>
      <c r="J31" s="72"/>
      <c r="K31" s="72"/>
    </row>
    <row r="32" spans="1:11" ht="15.75" x14ac:dyDescent="0.25">
      <c r="A32" s="70"/>
      <c r="B32" s="71"/>
      <c r="C32" s="72"/>
      <c r="D32" s="73"/>
      <c r="E32" s="72"/>
      <c r="F32" s="72"/>
      <c r="G32" s="72"/>
      <c r="H32" s="72"/>
      <c r="I32" s="72"/>
      <c r="J32" s="72"/>
      <c r="K32" s="72"/>
    </row>
    <row r="33" spans="1:11" ht="15.75" x14ac:dyDescent="0.25">
      <c r="A33" s="70"/>
      <c r="B33" s="71"/>
      <c r="C33" s="72"/>
      <c r="D33" s="73"/>
      <c r="E33" s="72"/>
      <c r="F33" s="72"/>
      <c r="G33" s="72"/>
      <c r="H33" s="72"/>
      <c r="I33" s="72"/>
      <c r="J33" s="72"/>
      <c r="K33" s="72"/>
    </row>
    <row r="34" spans="1:11" ht="15.75" x14ac:dyDescent="0.25">
      <c r="A34" s="70"/>
      <c r="B34" s="71"/>
      <c r="C34" s="72"/>
      <c r="D34" s="73"/>
      <c r="E34" s="72"/>
      <c r="F34" s="72"/>
      <c r="G34" s="72"/>
      <c r="H34" s="72"/>
      <c r="I34" s="72"/>
      <c r="J34" s="72"/>
      <c r="K34" s="72"/>
    </row>
    <row r="35" spans="1:11" ht="15.75" x14ac:dyDescent="0.25">
      <c r="A35" s="70"/>
      <c r="B35" s="71"/>
      <c r="C35" s="72"/>
      <c r="D35" s="73"/>
      <c r="E35" s="72"/>
      <c r="F35" s="72"/>
      <c r="G35" s="72"/>
      <c r="H35" s="72"/>
      <c r="I35" s="72"/>
      <c r="J35" s="72"/>
      <c r="K35" s="72"/>
    </row>
    <row r="36" spans="1:11" ht="15.75" x14ac:dyDescent="0.25">
      <c r="A36" s="70"/>
      <c r="B36" s="71"/>
      <c r="C36" s="72"/>
      <c r="D36" s="73"/>
      <c r="E36" s="72"/>
      <c r="F36" s="72"/>
      <c r="G36" s="72"/>
      <c r="H36" s="72"/>
      <c r="I36" s="72"/>
      <c r="J36" s="72"/>
      <c r="K36" s="72"/>
    </row>
    <row r="37" spans="1:11" ht="15.75" x14ac:dyDescent="0.25">
      <c r="A37" s="70"/>
      <c r="B37" s="71"/>
      <c r="C37" s="72"/>
      <c r="D37" s="73"/>
      <c r="E37" s="72"/>
      <c r="F37" s="72"/>
      <c r="G37" s="72"/>
      <c r="H37" s="72"/>
      <c r="I37" s="72"/>
      <c r="J37" s="72"/>
      <c r="K37" s="72"/>
    </row>
    <row r="38" spans="1:11" ht="15.75" x14ac:dyDescent="0.25">
      <c r="A38" s="70"/>
      <c r="B38" s="71"/>
      <c r="C38" s="72"/>
      <c r="D38" s="73"/>
      <c r="E38" s="72"/>
      <c r="F38" s="72"/>
      <c r="G38" s="72"/>
      <c r="H38" s="72"/>
      <c r="I38" s="72"/>
      <c r="J38" s="72"/>
      <c r="K38" s="72"/>
    </row>
    <row r="39" spans="1:11" ht="15.75" x14ac:dyDescent="0.25">
      <c r="A39" s="70"/>
      <c r="B39" s="71"/>
      <c r="C39" s="72"/>
      <c r="D39" s="73"/>
      <c r="E39" s="72"/>
      <c r="F39" s="72"/>
      <c r="G39" s="72"/>
      <c r="H39" s="72"/>
      <c r="I39" s="72"/>
      <c r="J39" s="72"/>
      <c r="K39" s="72"/>
    </row>
    <row r="40" spans="1:11" ht="15.75" x14ac:dyDescent="0.25">
      <c r="A40" s="70"/>
      <c r="B40" s="71"/>
      <c r="C40" s="72"/>
      <c r="D40" s="73"/>
      <c r="E40" s="72"/>
      <c r="F40" s="72"/>
      <c r="G40" s="72"/>
      <c r="H40" s="72"/>
      <c r="I40" s="72"/>
      <c r="J40" s="72"/>
      <c r="K40" s="72"/>
    </row>
    <row r="41" spans="1:11" ht="15.75" x14ac:dyDescent="0.25">
      <c r="A41" s="70"/>
      <c r="B41" s="71"/>
      <c r="C41" s="72"/>
      <c r="D41" s="73"/>
      <c r="E41" s="72"/>
      <c r="F41" s="72"/>
      <c r="G41" s="72"/>
      <c r="H41" s="72"/>
      <c r="I41" s="72"/>
      <c r="J41" s="72"/>
      <c r="K41" s="72"/>
    </row>
    <row r="42" spans="1:11" ht="15.75" x14ac:dyDescent="0.25">
      <c r="A42" s="70"/>
      <c r="B42" s="71"/>
      <c r="C42" s="72"/>
      <c r="D42" s="73"/>
      <c r="E42" s="72"/>
      <c r="F42" s="72"/>
      <c r="G42" s="72"/>
      <c r="H42" s="72"/>
      <c r="I42" s="72"/>
      <c r="J42" s="72"/>
      <c r="K42" s="72"/>
    </row>
    <row r="43" spans="1:11" ht="15.75" x14ac:dyDescent="0.25">
      <c r="A43" s="70"/>
      <c r="B43" s="71"/>
      <c r="C43" s="72"/>
      <c r="D43" s="73"/>
      <c r="E43" s="72"/>
      <c r="F43" s="72"/>
      <c r="G43" s="72"/>
      <c r="H43" s="72"/>
      <c r="I43" s="72"/>
      <c r="J43" s="72"/>
      <c r="K43" s="72"/>
    </row>
    <row r="44" spans="1:11" ht="15.75" x14ac:dyDescent="0.25">
      <c r="A44" s="70"/>
      <c r="B44" s="71"/>
      <c r="C44" s="72"/>
      <c r="D44" s="73"/>
      <c r="E44" s="72"/>
      <c r="F44" s="72"/>
      <c r="G44" s="72"/>
      <c r="H44" s="72"/>
      <c r="I44" s="72"/>
      <c r="J44" s="72"/>
      <c r="K44" s="72"/>
    </row>
    <row r="45" spans="1:11" ht="15.75" x14ac:dyDescent="0.25">
      <c r="A45" s="70"/>
      <c r="B45" s="71"/>
      <c r="C45" s="72"/>
      <c r="D45" s="73"/>
      <c r="E45" s="72"/>
      <c r="F45" s="72"/>
      <c r="G45" s="72"/>
      <c r="H45" s="72"/>
      <c r="I45" s="72"/>
      <c r="J45" s="72"/>
      <c r="K45" s="72"/>
    </row>
    <row r="46" spans="1:11" ht="15.75" x14ac:dyDescent="0.25">
      <c r="A46" s="70"/>
      <c r="B46" s="71"/>
      <c r="C46" s="72"/>
      <c r="D46" s="73"/>
      <c r="E46" s="72"/>
      <c r="F46" s="72"/>
      <c r="G46" s="72"/>
      <c r="H46" s="72"/>
      <c r="I46" s="72"/>
      <c r="J46" s="72"/>
      <c r="K46" s="72"/>
    </row>
    <row r="47" spans="1:11" ht="15.75" x14ac:dyDescent="0.25">
      <c r="A47" s="70"/>
      <c r="B47" s="71"/>
      <c r="C47" s="72"/>
      <c r="D47" s="73"/>
      <c r="E47" s="72"/>
      <c r="F47" s="72"/>
      <c r="G47" s="72"/>
      <c r="H47" s="72"/>
      <c r="I47" s="72"/>
      <c r="J47" s="72"/>
      <c r="K47" s="72"/>
    </row>
    <row r="48" spans="1:11" ht="15.75" x14ac:dyDescent="0.25">
      <c r="B48" s="39"/>
    </row>
    <row r="49" spans="1:4" ht="15.75" x14ac:dyDescent="0.25">
      <c r="A49" s="69" t="s">
        <v>167</v>
      </c>
      <c r="D49" s="69" t="s">
        <v>168</v>
      </c>
    </row>
    <row r="51" spans="1:4" ht="15.75" x14ac:dyDescent="0.25">
      <c r="B51" s="39"/>
    </row>
    <row r="52" spans="1:4" ht="15.75" x14ac:dyDescent="0.25">
      <c r="A52" s="69" t="s">
        <v>169</v>
      </c>
      <c r="D52" s="69" t="s">
        <v>168</v>
      </c>
    </row>
    <row r="54" spans="1:4" ht="15.75" x14ac:dyDescent="0.25">
      <c r="A54" s="69" t="s">
        <v>170</v>
      </c>
    </row>
    <row r="55" spans="1:4" ht="15.75" x14ac:dyDescent="0.25">
      <c r="B55" s="39"/>
    </row>
    <row r="56" spans="1:4" ht="15.75" x14ac:dyDescent="0.25">
      <c r="A56" s="69" t="s">
        <v>171</v>
      </c>
    </row>
    <row r="57" spans="1:4" ht="15.75" x14ac:dyDescent="0.25">
      <c r="B57" s="69" t="s">
        <v>172</v>
      </c>
    </row>
    <row r="58" spans="1:4" ht="15.75" x14ac:dyDescent="0.25">
      <c r="A58" s="28" t="s">
        <v>173</v>
      </c>
    </row>
  </sheetData>
  <mergeCells count="5">
    <mergeCell ref="A2:K2"/>
    <mergeCell ref="A4:K4"/>
    <mergeCell ref="A6:K6"/>
    <mergeCell ref="A7:K7"/>
    <mergeCell ref="A8:K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7"/>
  <sheetViews>
    <sheetView tabSelected="1" workbookViewId="0">
      <selection activeCell="K15" sqref="K15"/>
    </sheetView>
  </sheetViews>
  <sheetFormatPr defaultRowHeight="15.75" x14ac:dyDescent="0.25"/>
  <cols>
    <col min="1" max="1" width="9.140625" style="81"/>
    <col min="2" max="2" width="54" style="81" customWidth="1"/>
    <col min="3" max="3" width="19.140625" style="81" customWidth="1"/>
    <col min="4" max="4" width="17.42578125" style="81" customWidth="1"/>
    <col min="5" max="5" width="16.7109375" style="81" customWidth="1"/>
    <col min="6" max="6" width="14.42578125" style="81" hidden="1" customWidth="1"/>
    <col min="7" max="7" width="13.28515625" style="81" hidden="1" customWidth="1"/>
    <col min="8" max="8" width="12" style="81" hidden="1" customWidth="1"/>
    <col min="9" max="9" width="19.42578125" style="81" customWidth="1"/>
    <col min="10" max="10" width="17.85546875" style="81" customWidth="1"/>
    <col min="11" max="11" width="69.5703125" style="95" customWidth="1"/>
    <col min="12" max="16384" width="9.140625" style="81"/>
  </cols>
  <sheetData>
    <row r="2" spans="1:11" x14ac:dyDescent="0.25">
      <c r="A2" s="200" t="s">
        <v>150</v>
      </c>
      <c r="B2" s="200"/>
      <c r="C2" s="200"/>
      <c r="D2" s="200"/>
      <c r="E2" s="200"/>
      <c r="F2" s="200"/>
      <c r="G2" s="200"/>
      <c r="H2" s="200"/>
      <c r="I2" s="200"/>
      <c r="J2" s="200"/>
      <c r="K2" s="200"/>
    </row>
    <row r="3" spans="1:11" x14ac:dyDescent="0.25">
      <c r="B3" s="96"/>
    </row>
    <row r="4" spans="1:11" x14ac:dyDescent="0.25">
      <c r="A4" s="207" t="s">
        <v>297</v>
      </c>
      <c r="B4" s="207"/>
      <c r="C4" s="207"/>
      <c r="D4" s="207"/>
      <c r="E4" s="207"/>
      <c r="F4" s="207"/>
      <c r="G4" s="207"/>
      <c r="H4" s="207"/>
      <c r="I4" s="207"/>
      <c r="J4" s="207"/>
      <c r="K4" s="207"/>
    </row>
    <row r="5" spans="1:11" x14ac:dyDescent="0.25">
      <c r="B5" s="54"/>
    </row>
    <row r="6" spans="1:11" x14ac:dyDescent="0.25">
      <c r="A6" s="208" t="s">
        <v>116</v>
      </c>
      <c r="B6" s="208"/>
      <c r="C6" s="208"/>
      <c r="D6" s="208"/>
      <c r="E6" s="208"/>
      <c r="F6" s="208"/>
      <c r="G6" s="208"/>
      <c r="H6" s="208"/>
      <c r="I6" s="208"/>
      <c r="J6" s="208"/>
      <c r="K6" s="208"/>
    </row>
    <row r="7" spans="1:11" x14ac:dyDescent="0.25">
      <c r="A7" s="209" t="s">
        <v>152</v>
      </c>
      <c r="B7" s="209"/>
      <c r="C7" s="209"/>
      <c r="D7" s="209"/>
      <c r="E7" s="209"/>
      <c r="F7" s="209"/>
      <c r="G7" s="209"/>
      <c r="H7" s="209"/>
      <c r="I7" s="209"/>
      <c r="J7" s="209"/>
      <c r="K7" s="209"/>
    </row>
    <row r="8" spans="1:11" x14ac:dyDescent="0.25">
      <c r="A8" s="208" t="s">
        <v>118</v>
      </c>
      <c r="B8" s="208"/>
      <c r="C8" s="208"/>
      <c r="D8" s="208"/>
      <c r="E8" s="208"/>
      <c r="F8" s="208"/>
      <c r="G8" s="208"/>
      <c r="H8" s="208"/>
      <c r="I8" s="208"/>
      <c r="J8" s="208"/>
      <c r="K8" s="208"/>
    </row>
    <row r="9" spans="1:11" s="28" customFormat="1" ht="47.25" x14ac:dyDescent="0.25">
      <c r="A9" s="74" t="s">
        <v>119</v>
      </c>
      <c r="B9" s="75" t="s">
        <v>120</v>
      </c>
      <c r="C9" s="75" t="s">
        <v>153</v>
      </c>
      <c r="D9" s="75" t="s">
        <v>154</v>
      </c>
      <c r="E9" s="75" t="str">
        <f>H9</f>
        <v>Заключительный Отчет</v>
      </c>
      <c r="F9" s="75" t="s">
        <v>156</v>
      </c>
      <c r="G9" s="75" t="s">
        <v>157</v>
      </c>
      <c r="H9" s="75" t="s">
        <v>158</v>
      </c>
      <c r="I9" s="75" t="s">
        <v>159</v>
      </c>
      <c r="J9" s="75" t="s">
        <v>160</v>
      </c>
      <c r="K9" s="113" t="s">
        <v>205</v>
      </c>
    </row>
    <row r="10" spans="1:11" s="28" customFormat="1" x14ac:dyDescent="0.25">
      <c r="A10" s="74"/>
      <c r="B10" s="75">
        <v>1</v>
      </c>
      <c r="C10" s="75">
        <v>2</v>
      </c>
      <c r="D10" s="75">
        <v>3</v>
      </c>
      <c r="E10" s="75">
        <v>4</v>
      </c>
      <c r="F10" s="75">
        <v>5</v>
      </c>
      <c r="G10" s="75">
        <v>6</v>
      </c>
      <c r="H10" s="75">
        <v>7</v>
      </c>
      <c r="I10" s="75">
        <v>5</v>
      </c>
      <c r="J10" s="75">
        <v>6</v>
      </c>
      <c r="K10" s="113">
        <v>7</v>
      </c>
    </row>
    <row r="11" spans="1:11" ht="33.75" customHeight="1" x14ac:dyDescent="0.25">
      <c r="A11" s="105"/>
      <c r="B11" s="16" t="s">
        <v>120</v>
      </c>
      <c r="C11" s="109"/>
      <c r="E11" s="76"/>
      <c r="F11" s="76"/>
      <c r="G11" s="76"/>
      <c r="H11" s="76"/>
      <c r="I11" s="76"/>
      <c r="J11" s="76"/>
      <c r="K11" s="114"/>
    </row>
    <row r="12" spans="1:11" s="168" customFormat="1" x14ac:dyDescent="0.25">
      <c r="A12" s="162" t="s">
        <v>162</v>
      </c>
      <c r="B12" s="169" t="s">
        <v>128</v>
      </c>
      <c r="C12" s="170">
        <f>смета!F11</f>
        <v>1084500</v>
      </c>
      <c r="D12" s="171">
        <f>D13+D18</f>
        <v>355000</v>
      </c>
      <c r="E12" s="166">
        <f>E13+E18</f>
        <v>719600</v>
      </c>
      <c r="F12" s="166"/>
      <c r="G12" s="166"/>
      <c r="H12" s="166"/>
      <c r="I12" s="165">
        <f>D12+E12+F12+G12+H12</f>
        <v>1074600</v>
      </c>
      <c r="J12" s="165">
        <f>C12-I12</f>
        <v>9900</v>
      </c>
      <c r="K12" s="167"/>
    </row>
    <row r="13" spans="1:11" s="28" customFormat="1" x14ac:dyDescent="0.25">
      <c r="A13" s="106"/>
      <c r="B13" s="30" t="s">
        <v>129</v>
      </c>
      <c r="C13" s="79">
        <f>смета!F12</f>
        <v>1050000</v>
      </c>
      <c r="D13" s="79">
        <f>D14+D15+D16+D17</f>
        <v>350000</v>
      </c>
      <c r="E13" s="60">
        <f>E14+E15+E16+E17</f>
        <v>700000</v>
      </c>
      <c r="F13" s="60"/>
      <c r="G13" s="60"/>
      <c r="H13" s="60"/>
      <c r="I13" s="78">
        <f>D13+E13+F13+G13+H13</f>
        <v>1050000</v>
      </c>
      <c r="J13" s="78">
        <f t="shared" ref="J13:J33" si="0">C13-I13</f>
        <v>0</v>
      </c>
      <c r="K13" s="66"/>
    </row>
    <row r="14" spans="1:11" ht="47.25" x14ac:dyDescent="0.25">
      <c r="A14" s="107" t="s">
        <v>197</v>
      </c>
      <c r="B14" s="14" t="s">
        <v>89</v>
      </c>
      <c r="C14" s="77">
        <f>смета!F13</f>
        <v>664800</v>
      </c>
      <c r="D14" s="77">
        <f>Лист1!D12</f>
        <v>198000</v>
      </c>
      <c r="E14" s="76">
        <f>198000*2</f>
        <v>396000</v>
      </c>
      <c r="F14" s="76"/>
      <c r="G14" s="76"/>
      <c r="H14" s="76"/>
      <c r="I14" s="82">
        <f>D14+E14+F14+G14+H14</f>
        <v>594000</v>
      </c>
      <c r="J14" s="196">
        <f t="shared" si="0"/>
        <v>70800</v>
      </c>
      <c r="K14" s="114" t="s">
        <v>204</v>
      </c>
    </row>
    <row r="15" spans="1:11" ht="63" x14ac:dyDescent="0.25">
      <c r="A15" s="107" t="s">
        <v>198</v>
      </c>
      <c r="B15" s="14" t="s">
        <v>91</v>
      </c>
      <c r="C15" s="77">
        <f>смета!F14</f>
        <v>265920</v>
      </c>
      <c r="D15" s="77">
        <f>Лист1!D13</f>
        <v>79200</v>
      </c>
      <c r="E15" s="76">
        <f>79200*2</f>
        <v>158400</v>
      </c>
      <c r="F15" s="76"/>
      <c r="G15" s="76"/>
      <c r="H15" s="76"/>
      <c r="I15" s="82">
        <f t="shared" ref="I15:I34" si="1">D15+E15+F15+G15+H15</f>
        <v>237600</v>
      </c>
      <c r="J15" s="196">
        <f t="shared" si="0"/>
        <v>28320</v>
      </c>
      <c r="K15" s="114" t="s">
        <v>210</v>
      </c>
    </row>
    <row r="16" spans="1:11" ht="47.25" x14ac:dyDescent="0.25">
      <c r="A16" s="108" t="s">
        <v>199</v>
      </c>
      <c r="B16" s="18" t="s">
        <v>164</v>
      </c>
      <c r="C16" s="77">
        <f>смета!F15</f>
        <v>87780</v>
      </c>
      <c r="D16" s="77">
        <f>Лист1!D14</f>
        <v>65800</v>
      </c>
      <c r="E16" s="76">
        <f>65800*2</f>
        <v>131600</v>
      </c>
      <c r="F16" s="76"/>
      <c r="G16" s="76"/>
      <c r="H16" s="76"/>
      <c r="I16" s="82">
        <f t="shared" si="1"/>
        <v>197400</v>
      </c>
      <c r="J16" s="82">
        <f>C16-I16+J14+J15+J17</f>
        <v>0</v>
      </c>
      <c r="K16" s="114" t="s">
        <v>206</v>
      </c>
    </row>
    <row r="17" spans="1:11" ht="47.25" x14ac:dyDescent="0.25">
      <c r="A17" s="107" t="s">
        <v>202</v>
      </c>
      <c r="B17" s="18" t="s">
        <v>93</v>
      </c>
      <c r="C17" s="77">
        <f>смета!F16</f>
        <v>31500</v>
      </c>
      <c r="D17" s="77">
        <f>Лист1!D15</f>
        <v>7000</v>
      </c>
      <c r="E17" s="76">
        <f>7000*2</f>
        <v>14000</v>
      </c>
      <c r="F17" s="76"/>
      <c r="G17" s="76"/>
      <c r="H17" s="76"/>
      <c r="I17" s="82">
        <f t="shared" si="1"/>
        <v>21000</v>
      </c>
      <c r="J17" s="196">
        <f t="shared" si="0"/>
        <v>10500</v>
      </c>
      <c r="K17" s="114" t="s">
        <v>207</v>
      </c>
    </row>
    <row r="18" spans="1:11" ht="31.5" x14ac:dyDescent="0.25">
      <c r="A18" s="107" t="s">
        <v>203</v>
      </c>
      <c r="B18" s="18" t="s">
        <v>94</v>
      </c>
      <c r="C18" s="77">
        <f>смета!F17</f>
        <v>34500</v>
      </c>
      <c r="D18" s="77">
        <f>Лист1!D16</f>
        <v>5000</v>
      </c>
      <c r="E18" s="76">
        <f>9800*2</f>
        <v>19600</v>
      </c>
      <c r="F18" s="76"/>
      <c r="G18" s="76"/>
      <c r="H18" s="76"/>
      <c r="I18" s="82">
        <f t="shared" si="1"/>
        <v>24600</v>
      </c>
      <c r="J18" s="82">
        <f t="shared" si="0"/>
        <v>9900</v>
      </c>
      <c r="K18" s="115" t="s">
        <v>224</v>
      </c>
    </row>
    <row r="19" spans="1:11" s="168" customFormat="1" x14ac:dyDescent="0.25">
      <c r="A19" s="162">
        <v>2</v>
      </c>
      <c r="B19" s="172" t="s">
        <v>95</v>
      </c>
      <c r="C19" s="170">
        <f>смета!F18</f>
        <v>33415500.000040002</v>
      </c>
      <c r="D19" s="170">
        <f>D20+D21+D22+D23+D24+D25+D26+D30</f>
        <v>6279010</v>
      </c>
      <c r="E19" s="166">
        <f>E20+E21+E22+E23+E24+E25+E26</f>
        <v>24882853</v>
      </c>
      <c r="F19" s="166"/>
      <c r="G19" s="166"/>
      <c r="H19" s="166"/>
      <c r="I19" s="165">
        <f t="shared" si="1"/>
        <v>31161863</v>
      </c>
      <c r="J19" s="165">
        <f>J23+J26</f>
        <v>113637.00004000001</v>
      </c>
      <c r="K19" s="167"/>
    </row>
    <row r="20" spans="1:11" ht="47.25" x14ac:dyDescent="0.25">
      <c r="A20" s="107" t="s">
        <v>208</v>
      </c>
      <c r="B20" s="14" t="s">
        <v>96</v>
      </c>
      <c r="C20" s="77">
        <f>смета!F19</f>
        <v>450000</v>
      </c>
      <c r="D20" s="84">
        <f>Лист1!D18</f>
        <v>150000</v>
      </c>
      <c r="E20" s="76">
        <f>150000*2</f>
        <v>300000</v>
      </c>
      <c r="F20" s="76"/>
      <c r="G20" s="76"/>
      <c r="H20" s="76"/>
      <c r="I20" s="82">
        <f t="shared" si="1"/>
        <v>450000</v>
      </c>
      <c r="J20" s="82">
        <f t="shared" si="0"/>
        <v>0</v>
      </c>
      <c r="K20" s="114" t="s">
        <v>209</v>
      </c>
    </row>
    <row r="21" spans="1:11" ht="47.25" x14ac:dyDescent="0.25">
      <c r="A21" s="107" t="s">
        <v>201</v>
      </c>
      <c r="B21" s="14" t="s">
        <v>97</v>
      </c>
      <c r="C21" s="77">
        <f>смета!H20</f>
        <v>300000</v>
      </c>
      <c r="D21" s="84">
        <f>Лист1!D19</f>
        <v>100000</v>
      </c>
      <c r="E21" s="76">
        <f>100000*2</f>
        <v>200000</v>
      </c>
      <c r="F21" s="76"/>
      <c r="G21" s="76"/>
      <c r="H21" s="76"/>
      <c r="I21" s="82">
        <f t="shared" si="1"/>
        <v>300000</v>
      </c>
      <c r="J21" s="82">
        <f t="shared" si="0"/>
        <v>0</v>
      </c>
      <c r="K21" s="114" t="s">
        <v>211</v>
      </c>
    </row>
    <row r="22" spans="1:11" ht="47.25" x14ac:dyDescent="0.25">
      <c r="A22" s="107" t="s">
        <v>200</v>
      </c>
      <c r="B22" s="14" t="s">
        <v>98</v>
      </c>
      <c r="C22" s="77">
        <f>смета!H21</f>
        <v>300000</v>
      </c>
      <c r="D22" s="84">
        <f>Лист1!D20</f>
        <v>100000</v>
      </c>
      <c r="E22" s="76">
        <f>100000*2</f>
        <v>200000</v>
      </c>
      <c r="F22" s="76"/>
      <c r="G22" s="76"/>
      <c r="H22" s="76"/>
      <c r="I22" s="82">
        <f t="shared" si="1"/>
        <v>300000</v>
      </c>
      <c r="J22" s="82">
        <f t="shared" si="0"/>
        <v>0</v>
      </c>
      <c r="K22" s="114" t="s">
        <v>212</v>
      </c>
    </row>
    <row r="23" spans="1:11" ht="36" customHeight="1" x14ac:dyDescent="0.25">
      <c r="A23" s="107" t="s">
        <v>213</v>
      </c>
      <c r="B23" s="14" t="s">
        <v>99</v>
      </c>
      <c r="C23" s="77">
        <f>смета!F22</f>
        <v>225500.00004000001</v>
      </c>
      <c r="D23" s="84">
        <v>0</v>
      </c>
      <c r="E23" s="76">
        <v>225484</v>
      </c>
      <c r="F23" s="76"/>
      <c r="G23" s="76"/>
      <c r="H23" s="76"/>
      <c r="I23" s="82">
        <f t="shared" si="1"/>
        <v>225484</v>
      </c>
      <c r="J23" s="82">
        <f t="shared" si="0"/>
        <v>16.000040000013541</v>
      </c>
      <c r="K23" s="114"/>
    </row>
    <row r="24" spans="1:11" ht="31.5" customHeight="1" x14ac:dyDescent="0.25">
      <c r="A24" s="107" t="s">
        <v>214</v>
      </c>
      <c r="B24" s="14" t="s">
        <v>100</v>
      </c>
      <c r="C24" s="83">
        <f>смета!F23</f>
        <v>350000</v>
      </c>
      <c r="D24" s="84">
        <v>0</v>
      </c>
      <c r="E24" s="76">
        <v>350000</v>
      </c>
      <c r="F24" s="76"/>
      <c r="G24" s="76"/>
      <c r="H24" s="76"/>
      <c r="I24" s="82">
        <f t="shared" si="1"/>
        <v>350000</v>
      </c>
      <c r="J24" s="82">
        <f t="shared" si="0"/>
        <v>0</v>
      </c>
      <c r="K24" s="114"/>
    </row>
    <row r="25" spans="1:11" ht="75.75" customHeight="1" x14ac:dyDescent="0.25">
      <c r="A25" s="107" t="s">
        <v>215</v>
      </c>
      <c r="B25" s="14" t="s">
        <v>101</v>
      </c>
      <c r="C25" s="83">
        <f>смета!F24</f>
        <v>1050000</v>
      </c>
      <c r="D25" s="84">
        <f>Лист1!D21</f>
        <v>700000</v>
      </c>
      <c r="E25" s="76">
        <v>350000</v>
      </c>
      <c r="F25" s="76"/>
      <c r="G25" s="76"/>
      <c r="H25" s="76"/>
      <c r="I25" s="82">
        <f t="shared" si="1"/>
        <v>1050000</v>
      </c>
      <c r="J25" s="82">
        <f t="shared" si="0"/>
        <v>0</v>
      </c>
      <c r="K25" s="114" t="s">
        <v>216</v>
      </c>
    </row>
    <row r="26" spans="1:11" ht="35.25" customHeight="1" x14ac:dyDescent="0.25">
      <c r="A26" s="107" t="s">
        <v>217</v>
      </c>
      <c r="B26" s="14" t="s">
        <v>102</v>
      </c>
      <c r="C26" s="83">
        <f>смета!F25</f>
        <v>28000000</v>
      </c>
      <c r="D26" s="82">
        <v>4629010</v>
      </c>
      <c r="E26" s="197">
        <v>23257369</v>
      </c>
      <c r="F26" s="76"/>
      <c r="G26" s="76"/>
      <c r="H26" s="76"/>
      <c r="I26" s="82">
        <f t="shared" si="1"/>
        <v>27886379</v>
      </c>
      <c r="J26" s="82">
        <f t="shared" si="0"/>
        <v>113621</v>
      </c>
      <c r="K26" s="114" t="s">
        <v>226</v>
      </c>
    </row>
    <row r="27" spans="1:11" s="168" customFormat="1" ht="31.5" x14ac:dyDescent="0.25">
      <c r="A27" s="162"/>
      <c r="B27" s="163" t="s">
        <v>104</v>
      </c>
      <c r="C27" s="164">
        <f>смета!F26</f>
        <v>2400000</v>
      </c>
      <c r="D27" s="165">
        <f>D28+D29+D30</f>
        <v>600000</v>
      </c>
      <c r="E27" s="166">
        <f>E28+E29+E30</f>
        <v>1800000</v>
      </c>
      <c r="F27" s="166"/>
      <c r="G27" s="166"/>
      <c r="H27" s="166"/>
      <c r="I27" s="165">
        <f t="shared" si="1"/>
        <v>2400000</v>
      </c>
      <c r="J27" s="165"/>
      <c r="K27" s="167"/>
    </row>
    <row r="28" spans="1:11" x14ac:dyDescent="0.25">
      <c r="A28" s="107" t="s">
        <v>218</v>
      </c>
      <c r="B28" s="14" t="s">
        <v>105</v>
      </c>
      <c r="C28" s="83">
        <f>смета!F27</f>
        <v>300000</v>
      </c>
      <c r="D28" s="82">
        <v>0</v>
      </c>
      <c r="E28" s="76">
        <v>300000</v>
      </c>
      <c r="F28" s="76"/>
      <c r="G28" s="76"/>
      <c r="H28" s="76"/>
      <c r="I28" s="82">
        <f t="shared" si="1"/>
        <v>300000</v>
      </c>
      <c r="J28" s="82">
        <f t="shared" si="0"/>
        <v>0</v>
      </c>
      <c r="K28" s="114"/>
    </row>
    <row r="29" spans="1:11" x14ac:dyDescent="0.25">
      <c r="A29" s="107" t="s">
        <v>219</v>
      </c>
      <c r="B29" s="14" t="s">
        <v>106</v>
      </c>
      <c r="C29" s="83">
        <f>смета!F28</f>
        <v>300000</v>
      </c>
      <c r="D29" s="82">
        <v>0</v>
      </c>
      <c r="E29" s="76">
        <v>300000</v>
      </c>
      <c r="F29" s="76"/>
      <c r="G29" s="76"/>
      <c r="H29" s="76"/>
      <c r="I29" s="82">
        <f t="shared" si="1"/>
        <v>300000</v>
      </c>
      <c r="J29" s="82">
        <f t="shared" si="0"/>
        <v>0</v>
      </c>
      <c r="K29" s="114"/>
    </row>
    <row r="30" spans="1:11" s="161" customFormat="1" ht="107.25" customHeight="1" x14ac:dyDescent="0.25">
      <c r="A30" s="157" t="s">
        <v>220</v>
      </c>
      <c r="B30" s="101" t="s">
        <v>107</v>
      </c>
      <c r="C30" s="158">
        <f>смета!F29</f>
        <v>1800000</v>
      </c>
      <c r="D30" s="159">
        <f>Лист1!D22</f>
        <v>600000</v>
      </c>
      <c r="E30" s="160">
        <f>600000*2</f>
        <v>1200000</v>
      </c>
      <c r="F30" s="160"/>
      <c r="G30" s="160"/>
      <c r="H30" s="160"/>
      <c r="I30" s="159">
        <f t="shared" si="1"/>
        <v>1800000</v>
      </c>
      <c r="J30" s="159">
        <f t="shared" si="0"/>
        <v>0</v>
      </c>
      <c r="K30" s="101" t="s">
        <v>225</v>
      </c>
    </row>
    <row r="31" spans="1:11" s="168" customFormat="1" x14ac:dyDescent="0.25">
      <c r="A31" s="162" t="s">
        <v>221</v>
      </c>
      <c r="B31" s="163" t="s">
        <v>108</v>
      </c>
      <c r="C31" s="164">
        <f>смета!F30</f>
        <v>340000</v>
      </c>
      <c r="D31" s="165"/>
      <c r="E31" s="166">
        <f>E32+E33</f>
        <v>340000</v>
      </c>
      <c r="F31" s="166"/>
      <c r="G31" s="166"/>
      <c r="H31" s="166"/>
      <c r="I31" s="165">
        <f t="shared" si="1"/>
        <v>340000</v>
      </c>
      <c r="J31" s="165"/>
      <c r="K31" s="167"/>
    </row>
    <row r="32" spans="1:11" x14ac:dyDescent="0.25">
      <c r="A32" s="107" t="s">
        <v>222</v>
      </c>
      <c r="B32" s="14" t="s">
        <v>109</v>
      </c>
      <c r="C32" s="83">
        <f>смета!F31</f>
        <v>72000</v>
      </c>
      <c r="D32" s="82"/>
      <c r="E32" s="76">
        <v>72000</v>
      </c>
      <c r="F32" s="76"/>
      <c r="G32" s="76"/>
      <c r="H32" s="76"/>
      <c r="I32" s="82">
        <f t="shared" si="1"/>
        <v>72000</v>
      </c>
      <c r="J32" s="82">
        <f t="shared" si="0"/>
        <v>0</v>
      </c>
      <c r="K32" s="114"/>
    </row>
    <row r="33" spans="1:11" ht="31.5" x14ac:dyDescent="0.25">
      <c r="A33" s="107" t="s">
        <v>223</v>
      </c>
      <c r="B33" s="14" t="s">
        <v>111</v>
      </c>
      <c r="C33" s="83">
        <f>смета!F32</f>
        <v>268000</v>
      </c>
      <c r="D33" s="82"/>
      <c r="E33" s="76">
        <v>268000</v>
      </c>
      <c r="F33" s="76"/>
      <c r="G33" s="76"/>
      <c r="H33" s="76"/>
      <c r="I33" s="82">
        <f t="shared" si="1"/>
        <v>268000</v>
      </c>
      <c r="J33" s="82">
        <f t="shared" si="0"/>
        <v>0</v>
      </c>
      <c r="K33" s="114"/>
    </row>
    <row r="34" spans="1:11" x14ac:dyDescent="0.25">
      <c r="A34" s="76"/>
      <c r="B34" s="101" t="s">
        <v>130</v>
      </c>
      <c r="C34" s="83">
        <f>смета!F33</f>
        <v>34500000.000040002</v>
      </c>
      <c r="D34" s="82">
        <f>D12+D19</f>
        <v>6634010</v>
      </c>
      <c r="E34" s="84">
        <f>E31+E27+E19+E12</f>
        <v>27742453</v>
      </c>
      <c r="F34" s="76"/>
      <c r="G34" s="76"/>
      <c r="H34" s="76"/>
      <c r="I34" s="82">
        <f t="shared" si="1"/>
        <v>34376463</v>
      </c>
      <c r="J34" s="82">
        <f>J12+J19</f>
        <v>123537.00004000001</v>
      </c>
      <c r="K34" s="114"/>
    </row>
    <row r="35" spans="1:11" x14ac:dyDescent="0.25">
      <c r="A35" s="80"/>
      <c r="B35" s="80"/>
      <c r="C35" s="80"/>
      <c r="D35" s="110"/>
      <c r="E35" s="80"/>
      <c r="F35" s="80"/>
      <c r="G35" s="80"/>
      <c r="H35" s="80"/>
      <c r="I35" s="80"/>
      <c r="J35" s="80"/>
      <c r="K35" s="116"/>
    </row>
    <row r="36" spans="1:11" x14ac:dyDescent="0.25">
      <c r="A36" s="80"/>
      <c r="B36" s="80"/>
      <c r="C36" s="80"/>
      <c r="D36" s="110"/>
      <c r="E36" s="80"/>
      <c r="F36" s="80"/>
      <c r="G36" s="80"/>
      <c r="H36" s="80"/>
      <c r="I36" s="80"/>
      <c r="J36" s="80"/>
      <c r="K36" s="116"/>
    </row>
    <row r="37" spans="1:11" x14ac:dyDescent="0.25">
      <c r="A37" s="80"/>
      <c r="B37" s="80"/>
      <c r="C37" s="80"/>
      <c r="D37" s="110"/>
      <c r="E37" s="80"/>
      <c r="F37" s="80"/>
      <c r="G37" s="80"/>
      <c r="H37" s="80"/>
      <c r="I37" s="80"/>
      <c r="J37" s="80"/>
      <c r="K37" s="116"/>
    </row>
    <row r="38" spans="1:11" x14ac:dyDescent="0.25">
      <c r="A38" s="80"/>
      <c r="B38" s="80"/>
      <c r="C38" s="80"/>
      <c r="D38" s="110"/>
      <c r="E38" s="80"/>
      <c r="F38" s="80"/>
      <c r="G38" s="80"/>
      <c r="H38" s="80"/>
      <c r="I38" s="80"/>
      <c r="J38" s="80"/>
      <c r="K38" s="116"/>
    </row>
    <row r="39" spans="1:11" x14ac:dyDescent="0.25">
      <c r="A39" s="80"/>
      <c r="B39" s="80"/>
      <c r="C39" s="80"/>
      <c r="D39" s="110"/>
      <c r="E39" s="80"/>
      <c r="F39" s="80"/>
      <c r="G39" s="80"/>
      <c r="H39" s="80"/>
      <c r="I39" s="80"/>
      <c r="J39" s="80"/>
      <c r="K39" s="116"/>
    </row>
    <row r="40" spans="1:11" x14ac:dyDescent="0.25">
      <c r="A40" s="80"/>
      <c r="B40" s="80"/>
      <c r="C40" s="80"/>
      <c r="D40" s="110"/>
      <c r="E40" s="80"/>
      <c r="F40" s="80"/>
      <c r="G40" s="80"/>
      <c r="H40" s="80"/>
      <c r="I40" s="80"/>
      <c r="J40" s="80"/>
      <c r="K40" s="116"/>
    </row>
    <row r="41" spans="1:11" x14ac:dyDescent="0.25">
      <c r="A41" s="80"/>
      <c r="B41" s="80"/>
      <c r="C41" s="80"/>
      <c r="D41" s="110"/>
      <c r="E41" s="80"/>
      <c r="F41" s="80"/>
      <c r="G41" s="80"/>
      <c r="H41" s="80"/>
      <c r="I41" s="80"/>
      <c r="J41" s="80"/>
      <c r="K41" s="116"/>
    </row>
    <row r="42" spans="1:11" x14ac:dyDescent="0.25">
      <c r="A42" s="80"/>
      <c r="B42" s="80"/>
      <c r="C42" s="80"/>
      <c r="D42" s="110"/>
      <c r="E42" s="80"/>
      <c r="F42" s="80"/>
      <c r="G42" s="80"/>
      <c r="H42" s="80"/>
      <c r="I42" s="80"/>
      <c r="J42" s="80"/>
      <c r="K42" s="116"/>
    </row>
    <row r="43" spans="1:11" x14ac:dyDescent="0.25">
      <c r="A43" s="80"/>
      <c r="B43" s="80"/>
      <c r="C43" s="80"/>
      <c r="D43" s="110"/>
      <c r="E43" s="80"/>
      <c r="F43" s="80"/>
      <c r="G43" s="80"/>
      <c r="H43" s="80"/>
      <c r="I43" s="80"/>
      <c r="J43" s="80"/>
      <c r="K43" s="116"/>
    </row>
    <row r="44" spans="1:11" x14ac:dyDescent="0.25">
      <c r="A44" s="80"/>
      <c r="B44" s="80"/>
      <c r="C44" s="80"/>
      <c r="D44" s="110"/>
      <c r="E44" s="80"/>
      <c r="F44" s="80"/>
      <c r="G44" s="80"/>
      <c r="H44" s="80"/>
      <c r="I44" s="80"/>
      <c r="J44" s="80"/>
      <c r="K44" s="116"/>
    </row>
    <row r="45" spans="1:11" x14ac:dyDescent="0.25">
      <c r="A45" s="80"/>
      <c r="B45" s="80"/>
      <c r="C45" s="80"/>
      <c r="D45" s="110"/>
      <c r="E45" s="80"/>
      <c r="F45" s="80"/>
      <c r="G45" s="80"/>
      <c r="H45" s="80"/>
      <c r="I45" s="80"/>
      <c r="J45" s="80"/>
      <c r="K45" s="116"/>
    </row>
    <row r="46" spans="1:11" x14ac:dyDescent="0.25">
      <c r="A46" s="80"/>
      <c r="B46" s="80"/>
      <c r="C46" s="80"/>
      <c r="D46" s="110"/>
      <c r="E46" s="80"/>
      <c r="F46" s="80"/>
      <c r="G46" s="80"/>
      <c r="H46" s="80"/>
      <c r="I46" s="80"/>
      <c r="J46" s="80"/>
      <c r="K46" s="116"/>
    </row>
    <row r="47" spans="1:11" x14ac:dyDescent="0.25">
      <c r="B47" s="111"/>
    </row>
    <row r="48" spans="1:11" x14ac:dyDescent="0.25">
      <c r="A48" s="112" t="s">
        <v>167</v>
      </c>
      <c r="D48" s="112" t="s">
        <v>168</v>
      </c>
    </row>
    <row r="50" spans="1:4" x14ac:dyDescent="0.25">
      <c r="B50" s="111"/>
    </row>
    <row r="51" spans="1:4" x14ac:dyDescent="0.25">
      <c r="A51" s="112" t="s">
        <v>169</v>
      </c>
      <c r="D51" s="112" t="s">
        <v>168</v>
      </c>
    </row>
    <row r="53" spans="1:4" x14ac:dyDescent="0.25">
      <c r="A53" s="112" t="s">
        <v>170</v>
      </c>
    </row>
    <row r="54" spans="1:4" x14ac:dyDescent="0.25">
      <c r="B54" s="111"/>
    </row>
    <row r="55" spans="1:4" x14ac:dyDescent="0.25">
      <c r="A55" s="112" t="s">
        <v>171</v>
      </c>
    </row>
    <row r="56" spans="1:4" x14ac:dyDescent="0.25">
      <c r="B56" s="112" t="s">
        <v>172</v>
      </c>
    </row>
    <row r="57" spans="1:4" x14ac:dyDescent="0.25">
      <c r="A57" s="81" t="s">
        <v>173</v>
      </c>
    </row>
  </sheetData>
  <mergeCells count="5">
    <mergeCell ref="A2:K2"/>
    <mergeCell ref="A4:K4"/>
    <mergeCell ref="A6:K6"/>
    <mergeCell ref="A7:K7"/>
    <mergeCell ref="A8:K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8"/>
  <sheetViews>
    <sheetView topLeftCell="A41" zoomScaleNormal="100" workbookViewId="0">
      <selection activeCell="C59" sqref="C59"/>
    </sheetView>
  </sheetViews>
  <sheetFormatPr defaultRowHeight="15" x14ac:dyDescent="0.25"/>
  <cols>
    <col min="1" max="1" width="9.140625" style="122"/>
    <col min="2" max="2" width="9.140625" style="119"/>
    <col min="3" max="3" width="118.28515625" customWidth="1"/>
    <col min="4" max="4" width="17.28515625" style="129" customWidth="1"/>
    <col min="5" max="32" width="9.140625" style="122"/>
  </cols>
  <sheetData>
    <row r="1" spans="1:32" s="117" customFormat="1" ht="15.75" customHeight="1" x14ac:dyDescent="0.25">
      <c r="A1" s="122"/>
      <c r="B1" s="119"/>
      <c r="D1" s="129"/>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row>
    <row r="2" spans="1:32" s="117" customFormat="1" ht="9.75" customHeight="1" x14ac:dyDescent="0.25">
      <c r="A2" s="122"/>
      <c r="B2" s="119"/>
      <c r="D2" s="129"/>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1:32" s="117" customFormat="1" ht="127.5" customHeight="1" x14ac:dyDescent="0.25">
      <c r="A3" s="122"/>
      <c r="B3" s="210"/>
      <c r="C3" s="210"/>
      <c r="D3" s="210"/>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s="148" customFormat="1" ht="109.5" customHeight="1" x14ac:dyDescent="0.2">
      <c r="A4" s="145"/>
      <c r="B4" s="146"/>
      <c r="C4" s="183" t="s">
        <v>248</v>
      </c>
      <c r="D4" s="147"/>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s="152" customFormat="1" ht="30" customHeight="1" x14ac:dyDescent="0.2">
      <c r="A5" s="151"/>
      <c r="B5" s="141"/>
      <c r="C5" s="142" t="s">
        <v>255</v>
      </c>
      <c r="D5" s="143"/>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row>
    <row r="6" spans="1:32" s="144" customFormat="1" ht="12.75" customHeight="1" x14ac:dyDescent="0.2">
      <c r="A6" s="140"/>
      <c r="B6" s="149"/>
      <c r="C6" s="211" t="s">
        <v>250</v>
      </c>
      <c r="D6" s="15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row>
    <row r="7" spans="1:32" s="144" customFormat="1" ht="130.5" customHeight="1" x14ac:dyDescent="0.2">
      <c r="A7" s="140"/>
      <c r="B7" s="149"/>
      <c r="C7" s="211"/>
      <c r="D7" s="15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row>
    <row r="8" spans="1:32" s="117" customFormat="1" ht="19.5" customHeight="1" x14ac:dyDescent="0.25">
      <c r="A8" s="122"/>
      <c r="B8" s="119"/>
      <c r="C8" s="10"/>
      <c r="D8" s="129"/>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row>
    <row r="9" spans="1:32" s="156" customFormat="1" ht="15.75" x14ac:dyDescent="0.25">
      <c r="A9" s="153"/>
      <c r="B9" s="154" t="s">
        <v>227</v>
      </c>
      <c r="C9" s="154" t="s">
        <v>249</v>
      </c>
      <c r="D9" s="155" t="s">
        <v>228</v>
      </c>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row>
    <row r="10" spans="1:32" s="118" customFormat="1" ht="18.75" x14ac:dyDescent="0.3">
      <c r="A10" s="131"/>
      <c r="B10" s="120">
        <v>1</v>
      </c>
      <c r="C10" s="121" t="s">
        <v>256</v>
      </c>
      <c r="D10" s="130"/>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row>
    <row r="11" spans="1:32" s="122" customFormat="1" x14ac:dyDescent="0.25">
      <c r="B11" s="174"/>
      <c r="C11" s="127" t="s">
        <v>257</v>
      </c>
      <c r="D11" s="213">
        <v>670000</v>
      </c>
    </row>
    <row r="12" spans="1:32" s="122" customFormat="1" x14ac:dyDescent="0.25">
      <c r="B12" s="174"/>
      <c r="C12" s="127" t="s">
        <v>258</v>
      </c>
      <c r="D12" s="214"/>
    </row>
    <row r="13" spans="1:32" s="122" customFormat="1" x14ac:dyDescent="0.25">
      <c r="B13" s="174"/>
      <c r="C13" s="127" t="s">
        <v>259</v>
      </c>
      <c r="D13" s="214"/>
    </row>
    <row r="14" spans="1:32" s="122" customFormat="1" x14ac:dyDescent="0.25">
      <c r="B14" s="174"/>
      <c r="C14" s="127" t="s">
        <v>260</v>
      </c>
      <c r="D14" s="214"/>
    </row>
    <row r="15" spans="1:32" s="122" customFormat="1" x14ac:dyDescent="0.25">
      <c r="B15" s="174"/>
      <c r="C15" s="127" t="s">
        <v>261</v>
      </c>
      <c r="D15" s="214"/>
    </row>
    <row r="16" spans="1:32" s="43" customFormat="1" x14ac:dyDescent="0.25">
      <c r="A16" s="122"/>
      <c r="B16" s="133"/>
      <c r="C16" s="134"/>
      <c r="D16" s="135"/>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row>
    <row r="17" spans="1:32" s="123" customFormat="1" ht="18.75" x14ac:dyDescent="0.3">
      <c r="B17" s="126">
        <v>2</v>
      </c>
      <c r="C17" s="186" t="s">
        <v>262</v>
      </c>
      <c r="D17" s="187"/>
    </row>
    <row r="18" spans="1:32" s="122" customFormat="1" x14ac:dyDescent="0.25">
      <c r="B18" s="174"/>
      <c r="C18" s="127" t="s">
        <v>257</v>
      </c>
      <c r="D18" s="188"/>
    </row>
    <row r="19" spans="1:32" s="122" customFormat="1" x14ac:dyDescent="0.25">
      <c r="B19" s="174"/>
      <c r="C19" s="127" t="s">
        <v>263</v>
      </c>
      <c r="D19" s="216">
        <v>670000</v>
      </c>
    </row>
    <row r="20" spans="1:32" s="122" customFormat="1" x14ac:dyDescent="0.25">
      <c r="B20" s="174"/>
      <c r="C20" s="127" t="s">
        <v>264</v>
      </c>
      <c r="D20" s="216"/>
    </row>
    <row r="21" spans="1:32" s="122" customFormat="1" x14ac:dyDescent="0.25">
      <c r="B21" s="174"/>
      <c r="C21" s="127" t="s">
        <v>265</v>
      </c>
      <c r="D21" s="216"/>
    </row>
    <row r="22" spans="1:32" s="122" customFormat="1" x14ac:dyDescent="0.25">
      <c r="B22" s="174"/>
      <c r="C22" s="127" t="s">
        <v>266</v>
      </c>
      <c r="D22" s="216"/>
    </row>
    <row r="23" spans="1:32" s="43" customFormat="1" x14ac:dyDescent="0.25">
      <c r="A23" s="122"/>
      <c r="B23" s="136"/>
      <c r="C23" s="184"/>
      <c r="D23" s="185"/>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row>
    <row r="24" spans="1:32" s="124" customFormat="1" ht="18.75" x14ac:dyDescent="0.3">
      <c r="B24" s="126">
        <v>3</v>
      </c>
      <c r="C24" s="189" t="s">
        <v>267</v>
      </c>
      <c r="D24" s="187"/>
    </row>
    <row r="25" spans="1:32" x14ac:dyDescent="0.25">
      <c r="B25" s="120"/>
      <c r="C25" s="127" t="s">
        <v>268</v>
      </c>
      <c r="D25" s="188"/>
    </row>
    <row r="26" spans="1:32" x14ac:dyDescent="0.25">
      <c r="B26" s="120"/>
      <c r="C26" s="127" t="s">
        <v>269</v>
      </c>
      <c r="D26" s="216">
        <v>670000</v>
      </c>
    </row>
    <row r="27" spans="1:32" x14ac:dyDescent="0.25">
      <c r="B27" s="120"/>
      <c r="C27" s="127" t="s">
        <v>270</v>
      </c>
      <c r="D27" s="216"/>
    </row>
    <row r="28" spans="1:32" x14ac:dyDescent="0.25">
      <c r="B28" s="120"/>
      <c r="C28" s="127" t="s">
        <v>271</v>
      </c>
      <c r="D28" s="216"/>
    </row>
    <row r="29" spans="1:32" x14ac:dyDescent="0.25">
      <c r="B29" s="120"/>
      <c r="C29" s="127" t="s">
        <v>272</v>
      </c>
      <c r="D29" s="216"/>
    </row>
    <row r="30" spans="1:32" s="43" customFormat="1" x14ac:dyDescent="0.25">
      <c r="A30" s="122"/>
      <c r="B30" s="136"/>
      <c r="C30" s="184"/>
      <c r="D30" s="185"/>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row>
    <row r="31" spans="1:32" s="124" customFormat="1" ht="18.75" x14ac:dyDescent="0.3">
      <c r="B31" s="126">
        <v>4</v>
      </c>
      <c r="C31" s="192" t="s">
        <v>273</v>
      </c>
      <c r="D31" s="187"/>
    </row>
    <row r="32" spans="1:32" s="122" customFormat="1" x14ac:dyDescent="0.25">
      <c r="B32" s="174"/>
      <c r="C32" s="127" t="s">
        <v>229</v>
      </c>
      <c r="D32" s="188"/>
    </row>
    <row r="33" spans="1:32" s="122" customFormat="1" x14ac:dyDescent="0.25">
      <c r="B33" s="174"/>
      <c r="C33" s="127" t="s">
        <v>274</v>
      </c>
      <c r="D33" s="216">
        <v>562179</v>
      </c>
    </row>
    <row r="34" spans="1:32" s="122" customFormat="1" x14ac:dyDescent="0.25">
      <c r="B34" s="174"/>
      <c r="C34" s="127" t="s">
        <v>275</v>
      </c>
      <c r="D34" s="216"/>
    </row>
    <row r="35" spans="1:32" s="122" customFormat="1" x14ac:dyDescent="0.25">
      <c r="B35" s="174"/>
      <c r="C35" s="127" t="s">
        <v>276</v>
      </c>
      <c r="D35" s="216"/>
    </row>
    <row r="36" spans="1:32" s="122" customFormat="1" x14ac:dyDescent="0.25">
      <c r="B36" s="174"/>
      <c r="C36" s="127" t="s">
        <v>277</v>
      </c>
      <c r="D36" s="216"/>
    </row>
    <row r="37" spans="1:32" s="43" customFormat="1" x14ac:dyDescent="0.25">
      <c r="A37" s="122"/>
      <c r="B37" s="136"/>
      <c r="C37" s="184"/>
      <c r="D37" s="18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row>
    <row r="38" spans="1:32" s="128" customFormat="1" ht="18.75" x14ac:dyDescent="0.3">
      <c r="A38" s="124"/>
      <c r="B38" s="125">
        <v>5</v>
      </c>
      <c r="C38" s="192" t="s">
        <v>278</v>
      </c>
      <c r="D38" s="187"/>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row>
    <row r="39" spans="1:32" x14ac:dyDescent="0.25">
      <c r="B39" s="120"/>
      <c r="C39" s="127" t="s">
        <v>230</v>
      </c>
      <c r="D39" s="213">
        <v>670000</v>
      </c>
    </row>
    <row r="40" spans="1:32" x14ac:dyDescent="0.25">
      <c r="B40" s="120"/>
      <c r="C40" s="127" t="s">
        <v>279</v>
      </c>
      <c r="D40" s="214"/>
    </row>
    <row r="41" spans="1:32" x14ac:dyDescent="0.25">
      <c r="B41" s="120"/>
      <c r="C41" s="127" t="s">
        <v>280</v>
      </c>
      <c r="D41" s="214"/>
    </row>
    <row r="42" spans="1:32" x14ac:dyDescent="0.25">
      <c r="B42" s="120"/>
      <c r="C42" s="127" t="s">
        <v>281</v>
      </c>
      <c r="D42" s="214"/>
    </row>
    <row r="43" spans="1:32" x14ac:dyDescent="0.25">
      <c r="B43" s="120"/>
      <c r="C43" s="127" t="s">
        <v>282</v>
      </c>
      <c r="D43" s="215"/>
    </row>
    <row r="44" spans="1:32" s="43" customFormat="1" x14ac:dyDescent="0.25">
      <c r="A44" s="122"/>
      <c r="B44" s="133"/>
      <c r="C44" s="134"/>
      <c r="D44" s="193"/>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row>
    <row r="45" spans="1:32" s="128" customFormat="1" ht="18.75" x14ac:dyDescent="0.3">
      <c r="A45" s="124"/>
      <c r="B45" s="125">
        <v>6</v>
      </c>
      <c r="C45" s="192" t="s">
        <v>283</v>
      </c>
      <c r="D45" s="187"/>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row>
    <row r="46" spans="1:32" x14ac:dyDescent="0.25">
      <c r="B46" s="120"/>
      <c r="C46" s="127" t="s">
        <v>284</v>
      </c>
      <c r="D46" s="188"/>
    </row>
    <row r="47" spans="1:32" x14ac:dyDescent="0.25">
      <c r="B47" s="120"/>
      <c r="C47" s="127" t="s">
        <v>285</v>
      </c>
      <c r="D47" s="216">
        <v>670000</v>
      </c>
    </row>
    <row r="48" spans="1:32" x14ac:dyDescent="0.25">
      <c r="B48" s="120"/>
      <c r="C48" s="127" t="s">
        <v>286</v>
      </c>
      <c r="D48" s="216"/>
    </row>
    <row r="49" spans="1:32" x14ac:dyDescent="0.25">
      <c r="B49" s="120"/>
      <c r="C49" s="127" t="s">
        <v>287</v>
      </c>
      <c r="D49" s="216"/>
    </row>
    <row r="50" spans="1:32" s="190" customFormat="1" x14ac:dyDescent="0.25">
      <c r="A50" s="122"/>
      <c r="B50" s="120"/>
      <c r="C50" s="127" t="s">
        <v>288</v>
      </c>
      <c r="D50" s="191"/>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row>
    <row r="51" spans="1:32" s="43" customFormat="1" x14ac:dyDescent="0.25">
      <c r="A51" s="122"/>
      <c r="B51" s="133"/>
      <c r="C51" s="134"/>
      <c r="D51" s="135"/>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row>
    <row r="52" spans="1:32" s="128" customFormat="1" ht="18.75" x14ac:dyDescent="0.3">
      <c r="A52" s="124"/>
      <c r="B52" s="125">
        <v>7</v>
      </c>
      <c r="C52" s="192" t="s">
        <v>289</v>
      </c>
      <c r="D52" s="187"/>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row>
    <row r="53" spans="1:32" x14ac:dyDescent="0.25">
      <c r="B53" s="120"/>
      <c r="C53" s="127" t="s">
        <v>290</v>
      </c>
      <c r="D53" s="188"/>
    </row>
    <row r="54" spans="1:32" x14ac:dyDescent="0.25">
      <c r="B54" s="120"/>
      <c r="C54" s="127" t="s">
        <v>291</v>
      </c>
      <c r="D54" s="213">
        <v>670000</v>
      </c>
    </row>
    <row r="55" spans="1:32" x14ac:dyDescent="0.25">
      <c r="B55" s="120"/>
      <c r="C55" s="127" t="s">
        <v>292</v>
      </c>
      <c r="D55" s="214"/>
    </row>
    <row r="56" spans="1:32" x14ac:dyDescent="0.25">
      <c r="B56" s="120"/>
      <c r="C56" s="127" t="s">
        <v>293</v>
      </c>
      <c r="D56" s="214"/>
    </row>
    <row r="57" spans="1:32" x14ac:dyDescent="0.25">
      <c r="B57" s="120"/>
      <c r="C57" s="127" t="s">
        <v>294</v>
      </c>
      <c r="D57" s="215"/>
    </row>
    <row r="58" spans="1:32" s="43" customFormat="1" x14ac:dyDescent="0.25">
      <c r="A58" s="122"/>
      <c r="B58" s="137"/>
      <c r="C58" s="194"/>
      <c r="D58" s="195"/>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row>
    <row r="59" spans="1:32" s="128" customFormat="1" ht="18.75" x14ac:dyDescent="0.3">
      <c r="A59" s="124"/>
      <c r="B59" s="125">
        <v>8</v>
      </c>
      <c r="C59" s="189" t="s">
        <v>295</v>
      </c>
      <c r="D59" s="187"/>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row>
    <row r="60" spans="1:32" x14ac:dyDescent="0.25">
      <c r="B60" s="120"/>
      <c r="C60" s="127" t="s">
        <v>296</v>
      </c>
      <c r="D60" s="188"/>
    </row>
    <row r="61" spans="1:32" x14ac:dyDescent="0.25">
      <c r="B61" s="120"/>
      <c r="C61" s="173" t="s">
        <v>231</v>
      </c>
      <c r="D61" s="217">
        <v>670000</v>
      </c>
    </row>
    <row r="62" spans="1:32" s="117" customFormat="1" x14ac:dyDescent="0.25">
      <c r="A62" s="122"/>
      <c r="B62" s="120"/>
      <c r="C62" s="173" t="s">
        <v>232</v>
      </c>
      <c r="D62" s="217"/>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row>
    <row r="63" spans="1:32" s="117" customFormat="1" x14ac:dyDescent="0.25">
      <c r="A63" s="122"/>
      <c r="B63" s="120"/>
      <c r="C63" s="173" t="s">
        <v>233</v>
      </c>
      <c r="D63" s="217"/>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row>
    <row r="64" spans="1:32" s="117" customFormat="1" x14ac:dyDescent="0.25">
      <c r="A64" s="122"/>
      <c r="B64" s="120"/>
      <c r="C64" s="173" t="s">
        <v>234</v>
      </c>
      <c r="D64" s="217"/>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row>
    <row r="65" spans="1:32" s="43" customFormat="1" x14ac:dyDescent="0.25">
      <c r="A65" s="122"/>
      <c r="B65" s="136"/>
      <c r="D65" s="177"/>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row>
    <row r="66" spans="1:32" s="128" customFormat="1" ht="18.75" x14ac:dyDescent="0.3">
      <c r="A66" s="124"/>
      <c r="B66" s="125">
        <v>9</v>
      </c>
      <c r="C66" s="178" t="s">
        <v>235</v>
      </c>
      <c r="D66" s="175"/>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row>
    <row r="67" spans="1:32" x14ac:dyDescent="0.25">
      <c r="B67" s="120"/>
      <c r="C67" s="173" t="s">
        <v>236</v>
      </c>
      <c r="D67" s="176"/>
    </row>
    <row r="68" spans="1:32" x14ac:dyDescent="0.25">
      <c r="B68" s="120"/>
      <c r="C68" s="173" t="s">
        <v>237</v>
      </c>
      <c r="D68" s="218">
        <v>670000</v>
      </c>
    </row>
    <row r="69" spans="1:32" x14ac:dyDescent="0.25">
      <c r="B69" s="120"/>
      <c r="C69" s="173" t="s">
        <v>238</v>
      </c>
      <c r="D69" s="219"/>
    </row>
    <row r="70" spans="1:32" x14ac:dyDescent="0.25">
      <c r="B70" s="120"/>
      <c r="C70" s="173" t="s">
        <v>239</v>
      </c>
      <c r="D70" s="219"/>
    </row>
    <row r="71" spans="1:32" x14ac:dyDescent="0.25">
      <c r="B71" s="120"/>
      <c r="C71" s="173" t="s">
        <v>240</v>
      </c>
      <c r="D71" s="220"/>
    </row>
    <row r="72" spans="1:32" s="43" customFormat="1" x14ac:dyDescent="0.25">
      <c r="A72" s="122"/>
      <c r="B72" s="137"/>
      <c r="C72" s="179"/>
      <c r="D72" s="180"/>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row>
    <row r="73" spans="1:32" s="128" customFormat="1" ht="18.75" x14ac:dyDescent="0.3">
      <c r="A73" s="124"/>
      <c r="B73" s="125">
        <v>10</v>
      </c>
      <c r="C73" s="178" t="s">
        <v>241</v>
      </c>
      <c r="D73" s="181"/>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row>
    <row r="74" spans="1:32" s="117" customFormat="1" x14ac:dyDescent="0.25">
      <c r="A74" s="122"/>
      <c r="B74" s="120"/>
      <c r="C74" s="173" t="s">
        <v>242</v>
      </c>
      <c r="D74" s="18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row>
    <row r="75" spans="1:32" s="117" customFormat="1" x14ac:dyDescent="0.25">
      <c r="A75" s="122"/>
      <c r="B75" s="120"/>
      <c r="C75" s="173" t="s">
        <v>243</v>
      </c>
      <c r="D75" s="217">
        <v>670000</v>
      </c>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row>
    <row r="76" spans="1:32" s="117" customFormat="1" x14ac:dyDescent="0.25">
      <c r="A76" s="122"/>
      <c r="B76" s="120"/>
      <c r="C76" s="173" t="s">
        <v>244</v>
      </c>
      <c r="D76" s="217"/>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row>
    <row r="77" spans="1:32" s="117" customFormat="1" x14ac:dyDescent="0.25">
      <c r="A77" s="122"/>
      <c r="B77" s="120"/>
      <c r="C77" s="173" t="s">
        <v>245</v>
      </c>
      <c r="D77" s="217"/>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row>
    <row r="78" spans="1:32" s="117" customFormat="1" x14ac:dyDescent="0.25">
      <c r="A78" s="122"/>
      <c r="B78" s="120"/>
      <c r="C78" s="173" t="s">
        <v>246</v>
      </c>
      <c r="D78" s="217"/>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row>
    <row r="79" spans="1:32" x14ac:dyDescent="0.25">
      <c r="C79" s="43"/>
      <c r="D79" s="177"/>
    </row>
    <row r="80" spans="1:32" s="43" customFormat="1" x14ac:dyDescent="0.25">
      <c r="A80" s="122"/>
      <c r="B80" s="138"/>
      <c r="C80" s="139" t="s">
        <v>247</v>
      </c>
      <c r="D80" s="132">
        <f>SUM(D11:D79)</f>
        <v>6592179</v>
      </c>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row>
    <row r="82" spans="2:4" x14ac:dyDescent="0.25">
      <c r="C82" t="s">
        <v>251</v>
      </c>
    </row>
    <row r="84" spans="2:4" x14ac:dyDescent="0.25">
      <c r="B84" s="212" t="s">
        <v>253</v>
      </c>
      <c r="C84" s="210"/>
      <c r="D84" s="210"/>
    </row>
    <row r="85" spans="2:4" ht="78" customHeight="1" x14ac:dyDescent="0.25">
      <c r="B85" s="210"/>
      <c r="C85" s="210"/>
      <c r="D85" s="210"/>
    </row>
    <row r="88" spans="2:4" x14ac:dyDescent="0.25">
      <c r="C88" t="s">
        <v>252</v>
      </c>
    </row>
  </sheetData>
  <mergeCells count="13">
    <mergeCell ref="B3:D3"/>
    <mergeCell ref="C6:C7"/>
    <mergeCell ref="B84:D85"/>
    <mergeCell ref="D39:D43"/>
    <mergeCell ref="D47:D49"/>
    <mergeCell ref="D54:D57"/>
    <mergeCell ref="D61:D64"/>
    <mergeCell ref="D68:D71"/>
    <mergeCell ref="D75:D78"/>
    <mergeCell ref="D19:D22"/>
    <mergeCell ref="D26:D29"/>
    <mergeCell ref="D11:D15"/>
    <mergeCell ref="D33:D36"/>
  </mergeCells>
  <pageMargins left="0.25" right="0.25" top="0.75" bottom="0.75" header="0.3" footer="0.3"/>
  <pageSetup paperSize="9" scale="64"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2"/>
  <sheetViews>
    <sheetView workbookViewId="0">
      <selection activeCell="D22" sqref="D22"/>
    </sheetView>
  </sheetViews>
  <sheetFormatPr defaultRowHeight="15.75" x14ac:dyDescent="0.25"/>
  <cols>
    <col min="1" max="1" width="6.42578125" style="90" customWidth="1"/>
    <col min="2" max="2" width="48.85546875" style="25" customWidth="1"/>
    <col min="3" max="3" width="30.85546875" style="25" customWidth="1"/>
    <col min="4" max="4" width="21.42578125" style="25" customWidth="1"/>
    <col min="5" max="5" width="18" style="25" customWidth="1"/>
    <col min="6" max="6" width="17.7109375" style="25" customWidth="1"/>
    <col min="7" max="7" width="16.5703125" style="25" customWidth="1"/>
    <col min="8" max="8" width="16.7109375" style="25" bestFit="1" customWidth="1"/>
    <col min="9" max="16384" width="9.140625" style="25"/>
  </cols>
  <sheetData>
    <row r="2" spans="1:8" ht="21" customHeight="1" x14ac:dyDescent="0.25">
      <c r="A2" s="202" t="s">
        <v>254</v>
      </c>
      <c r="B2" s="202"/>
      <c r="C2" s="202"/>
      <c r="D2" s="202"/>
      <c r="E2" s="202"/>
      <c r="F2" s="202"/>
    </row>
    <row r="3" spans="1:8" x14ac:dyDescent="0.25">
      <c r="A3" s="39"/>
      <c r="B3" s="49"/>
      <c r="C3" s="49"/>
      <c r="D3" s="49"/>
      <c r="E3" s="49"/>
      <c r="F3" s="49"/>
    </row>
    <row r="4" spans="1:8" s="88" customFormat="1" ht="55.5" customHeight="1" x14ac:dyDescent="0.25">
      <c r="A4" s="86" t="s">
        <v>119</v>
      </c>
      <c r="B4" s="86" t="s">
        <v>174</v>
      </c>
      <c r="C4" s="86" t="s">
        <v>175</v>
      </c>
      <c r="D4" s="86" t="s">
        <v>179</v>
      </c>
      <c r="E4" s="86" t="s">
        <v>180</v>
      </c>
      <c r="F4" s="86" t="s">
        <v>181</v>
      </c>
      <c r="G4" s="87" t="s">
        <v>182</v>
      </c>
      <c r="H4" s="87" t="s">
        <v>183</v>
      </c>
    </row>
    <row r="5" spans="1:8" s="94" customFormat="1" ht="31.5" x14ac:dyDescent="0.25">
      <c r="A5" s="97">
        <v>1</v>
      </c>
      <c r="B5" s="93" t="s">
        <v>186</v>
      </c>
      <c r="C5" s="93" t="s">
        <v>177</v>
      </c>
      <c r="D5" s="91">
        <v>250000</v>
      </c>
      <c r="E5" s="91">
        <v>25000</v>
      </c>
      <c r="F5" s="91">
        <v>22000</v>
      </c>
      <c r="G5" s="92">
        <v>5000</v>
      </c>
      <c r="H5" s="92">
        <v>198000</v>
      </c>
    </row>
    <row r="6" spans="1:8" s="94" customFormat="1" x14ac:dyDescent="0.25">
      <c r="A6" s="97">
        <v>2</v>
      </c>
      <c r="B6" s="93" t="s">
        <v>176</v>
      </c>
      <c r="C6" s="93" t="s">
        <v>178</v>
      </c>
      <c r="D6" s="91">
        <v>100000</v>
      </c>
      <c r="E6" s="91">
        <v>10000</v>
      </c>
      <c r="F6" s="91">
        <v>8800</v>
      </c>
      <c r="G6" s="92">
        <v>2000</v>
      </c>
      <c r="H6" s="92">
        <v>79200</v>
      </c>
    </row>
    <row r="7" spans="1:8" s="94" customFormat="1" ht="31.5" x14ac:dyDescent="0.25">
      <c r="A7" s="97">
        <v>3</v>
      </c>
      <c r="B7" s="93" t="s">
        <v>185</v>
      </c>
      <c r="C7" s="93" t="s">
        <v>184</v>
      </c>
      <c r="D7" s="91">
        <v>150000</v>
      </c>
      <c r="E7" s="91">
        <v>15000</v>
      </c>
      <c r="F7" s="91">
        <v>13200</v>
      </c>
      <c r="G7" s="92">
        <v>3000</v>
      </c>
      <c r="H7" s="92">
        <v>118800</v>
      </c>
    </row>
    <row r="8" spans="1:8" ht="31.5" x14ac:dyDescent="0.25">
      <c r="A8" s="16">
        <v>4</v>
      </c>
      <c r="B8" s="14" t="s">
        <v>187</v>
      </c>
      <c r="C8" s="14" t="s">
        <v>188</v>
      </c>
      <c r="D8" s="91">
        <v>100000</v>
      </c>
      <c r="E8" s="91">
        <v>10000</v>
      </c>
      <c r="F8" s="91">
        <v>8800</v>
      </c>
      <c r="G8" s="92">
        <v>2000</v>
      </c>
      <c r="H8" s="92">
        <v>79200</v>
      </c>
    </row>
    <row r="9" spans="1:8" ht="31.5" x14ac:dyDescent="0.25">
      <c r="A9" s="16">
        <v>5</v>
      </c>
      <c r="B9" s="14" t="s">
        <v>189</v>
      </c>
      <c r="C9" s="14" t="s">
        <v>190</v>
      </c>
      <c r="D9" s="91">
        <v>100000</v>
      </c>
      <c r="E9" s="91">
        <v>10000</v>
      </c>
      <c r="F9" s="91">
        <v>8800</v>
      </c>
      <c r="G9" s="92">
        <v>2000</v>
      </c>
      <c r="H9" s="92">
        <v>79200</v>
      </c>
    </row>
    <row r="10" spans="1:8" x14ac:dyDescent="0.25">
      <c r="A10" s="16">
        <v>6</v>
      </c>
      <c r="B10" s="14" t="s">
        <v>191</v>
      </c>
      <c r="C10" s="14" t="s">
        <v>192</v>
      </c>
      <c r="D10" s="91">
        <v>300000</v>
      </c>
      <c r="E10" s="91">
        <v>30000</v>
      </c>
      <c r="F10" s="91">
        <v>26400</v>
      </c>
      <c r="G10" s="98">
        <v>6000</v>
      </c>
      <c r="H10" s="98">
        <v>237600</v>
      </c>
    </row>
    <row r="11" spans="1:8" ht="31.5" x14ac:dyDescent="0.25">
      <c r="A11" s="16">
        <v>7</v>
      </c>
      <c r="B11" s="14" t="s">
        <v>193</v>
      </c>
      <c r="C11" s="14" t="s">
        <v>194</v>
      </c>
      <c r="D11" s="91">
        <v>300000</v>
      </c>
      <c r="E11" s="91">
        <v>30000</v>
      </c>
      <c r="F11" s="91">
        <v>26400</v>
      </c>
      <c r="G11" s="98">
        <v>6000</v>
      </c>
      <c r="H11" s="98">
        <v>237600</v>
      </c>
    </row>
    <row r="12" spans="1:8" x14ac:dyDescent="0.25">
      <c r="A12" s="89"/>
      <c r="B12" s="14"/>
      <c r="C12" s="15"/>
      <c r="D12" s="16"/>
      <c r="E12" s="17"/>
      <c r="F12" s="17"/>
      <c r="G12" s="85"/>
      <c r="H12" s="85"/>
    </row>
    <row r="13" spans="1:8" x14ac:dyDescent="0.25">
      <c r="A13" s="89"/>
      <c r="B13" s="14"/>
      <c r="C13" s="15"/>
      <c r="D13" s="16"/>
      <c r="E13" s="17"/>
      <c r="F13" s="17"/>
      <c r="G13" s="85"/>
      <c r="H13" s="85"/>
    </row>
    <row r="14" spans="1:8" s="104" customFormat="1" x14ac:dyDescent="0.25">
      <c r="A14" s="53"/>
      <c r="B14" s="102" t="s">
        <v>130</v>
      </c>
      <c r="C14" s="31"/>
      <c r="D14" s="100">
        <f>SUM(D5:D13)</f>
        <v>1300000</v>
      </c>
      <c r="E14" s="100">
        <f>SUM(E5:E13)</f>
        <v>130000</v>
      </c>
      <c r="F14" s="32">
        <f>SUM(F5:F13)</f>
        <v>114400</v>
      </c>
      <c r="G14" s="103">
        <f>SUM(G5:G13)</f>
        <v>26000</v>
      </c>
      <c r="H14" s="103">
        <f>SUM(H5:H13)</f>
        <v>1029600</v>
      </c>
    </row>
    <row r="15" spans="1:8" x14ac:dyDescent="0.25">
      <c r="A15" s="221"/>
      <c r="B15" s="221"/>
      <c r="C15" s="221"/>
      <c r="D15" s="221"/>
      <c r="E15" s="221"/>
      <c r="F15" s="221"/>
    </row>
    <row r="16" spans="1:8" x14ac:dyDescent="0.25">
      <c r="A16" s="202"/>
      <c r="B16" s="202"/>
      <c r="C16" s="202"/>
      <c r="D16" s="202"/>
      <c r="E16" s="202"/>
      <c r="F16" s="202"/>
    </row>
    <row r="17" spans="1:6" x14ac:dyDescent="0.25">
      <c r="A17" s="39"/>
      <c r="B17" s="49"/>
      <c r="C17" s="49"/>
      <c r="D17" s="49"/>
      <c r="E17" s="49"/>
      <c r="F17" s="34"/>
    </row>
    <row r="18" spans="1:6" x14ac:dyDescent="0.25">
      <c r="A18" s="39" t="s">
        <v>196</v>
      </c>
      <c r="B18" s="52"/>
      <c r="C18" s="52"/>
      <c r="D18" s="49"/>
      <c r="E18" s="49"/>
      <c r="F18" s="49"/>
    </row>
    <row r="19" spans="1:6" x14ac:dyDescent="0.25">
      <c r="A19" s="39"/>
      <c r="F19" s="36"/>
    </row>
    <row r="20" spans="1:6" x14ac:dyDescent="0.25">
      <c r="A20" s="203" t="s">
        <v>195</v>
      </c>
      <c r="B20" s="203"/>
      <c r="C20" s="203"/>
      <c r="D20" s="203"/>
      <c r="E20" s="203"/>
      <c r="F20" s="203"/>
    </row>
    <row r="21" spans="1:6" x14ac:dyDescent="0.25">
      <c r="A21" s="99"/>
      <c r="B21" s="50"/>
      <c r="C21" s="50"/>
      <c r="D21" s="50"/>
      <c r="E21" s="50"/>
      <c r="F21" s="50"/>
    </row>
    <row r="22" spans="1:6" ht="47.25" customHeight="1" x14ac:dyDescent="0.25">
      <c r="A22" s="99" t="s">
        <v>135</v>
      </c>
    </row>
    <row r="23" spans="1:6" x14ac:dyDescent="0.25">
      <c r="A23" s="202"/>
      <c r="B23" s="202"/>
      <c r="C23" s="202"/>
      <c r="D23" s="202"/>
      <c r="E23" s="202"/>
      <c r="F23" s="202"/>
    </row>
    <row r="24" spans="1:6" x14ac:dyDescent="0.25">
      <c r="A24" s="202"/>
      <c r="B24" s="202"/>
      <c r="C24" s="202"/>
      <c r="D24" s="202"/>
      <c r="E24" s="202"/>
      <c r="F24" s="202"/>
    </row>
    <row r="25" spans="1:6" x14ac:dyDescent="0.25">
      <c r="A25" s="39"/>
    </row>
    <row r="26" spans="1:6" x14ac:dyDescent="0.25">
      <c r="A26" s="202"/>
      <c r="B26" s="202"/>
      <c r="C26" s="202"/>
      <c r="D26" s="202"/>
      <c r="E26" s="202"/>
      <c r="F26" s="202"/>
    </row>
    <row r="27" spans="1:6" x14ac:dyDescent="0.25">
      <c r="A27" s="39"/>
      <c r="B27" s="49"/>
      <c r="C27" s="49"/>
      <c r="D27" s="49"/>
      <c r="E27" s="49"/>
      <c r="F27" s="49"/>
    </row>
    <row r="28" spans="1:6" x14ac:dyDescent="0.25">
      <c r="A28" s="39"/>
      <c r="B28" s="49"/>
      <c r="C28" s="49"/>
      <c r="D28" s="49"/>
      <c r="E28" s="49"/>
      <c r="F28" s="49"/>
    </row>
    <row r="29" spans="1:6" x14ac:dyDescent="0.25">
      <c r="A29" s="39"/>
      <c r="B29" s="49"/>
      <c r="C29" s="49"/>
      <c r="D29" s="49"/>
      <c r="E29" s="49"/>
      <c r="F29" s="49"/>
    </row>
    <row r="30" spans="1:6" x14ac:dyDescent="0.25">
      <c r="A30" s="39"/>
      <c r="B30" s="49"/>
      <c r="C30" s="49"/>
      <c r="D30" s="49"/>
      <c r="E30" s="49"/>
      <c r="F30" s="49"/>
    </row>
    <row r="31" spans="1:6" x14ac:dyDescent="0.25">
      <c r="A31" s="39"/>
    </row>
    <row r="32" spans="1:6" x14ac:dyDescent="0.25">
      <c r="A32" s="39"/>
    </row>
    <row r="33" spans="1:1" x14ac:dyDescent="0.25">
      <c r="A33" s="39"/>
    </row>
    <row r="34" spans="1:1" x14ac:dyDescent="0.25">
      <c r="A34" s="39"/>
    </row>
    <row r="35" spans="1:1" x14ac:dyDescent="0.25">
      <c r="A35" s="40"/>
    </row>
    <row r="36" spans="1:1" x14ac:dyDescent="0.25">
      <c r="A36" s="39"/>
    </row>
    <row r="37" spans="1:1" x14ac:dyDescent="0.25">
      <c r="A37" s="39"/>
    </row>
    <row r="38" spans="1:1" x14ac:dyDescent="0.25">
      <c r="A38" s="39"/>
    </row>
    <row r="39" spans="1:1" x14ac:dyDescent="0.25">
      <c r="A39" s="39"/>
    </row>
    <row r="40" spans="1:1" x14ac:dyDescent="0.25">
      <c r="A40" s="39"/>
    </row>
    <row r="41" spans="1:1" x14ac:dyDescent="0.25">
      <c r="A41" s="39"/>
    </row>
    <row r="42" spans="1:1" x14ac:dyDescent="0.25">
      <c r="A42" s="39"/>
    </row>
  </sheetData>
  <mergeCells count="7">
    <mergeCell ref="A2:F2"/>
    <mergeCell ref="A24:F24"/>
    <mergeCell ref="A26:F26"/>
    <mergeCell ref="A15:F15"/>
    <mergeCell ref="A16:F16"/>
    <mergeCell ref="A20:F20"/>
    <mergeCell ref="A23:F2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таблица план расходов</vt:lpstr>
      <vt:lpstr>смета</vt:lpstr>
      <vt:lpstr>Лист1</vt:lpstr>
      <vt:lpstr>ОТЧЁТ</vt:lpstr>
      <vt:lpstr>Пояснительная записка №1</vt:lpstr>
      <vt:lpstr>ведомость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2023-12-15T05:18:40Z</dcterms:modified>
</cp:coreProperties>
</file>