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ГРАНТ 2023\Отчет 15.12.23\"/>
    </mc:Choice>
  </mc:AlternateContent>
  <xr:revisionPtr revIDLastSave="0" documentId="13_ncr:1_{BB140644-619F-4450-9979-5924D5FF53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Hlk32248595" localSheetId="0">Лист1!$A$54</definedName>
    <definedName name="_xlnm.Print_Area" localSheetId="0">Лист1!$A$1:$K$54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45" i="1" s="1"/>
  <c r="H18" i="1"/>
  <c r="H28" i="1"/>
  <c r="H26" i="1" s="1"/>
  <c r="H25" i="1" s="1"/>
  <c r="H24" i="1" s="1"/>
  <c r="H11" i="1"/>
  <c r="H33" i="1"/>
  <c r="H40" i="1"/>
  <c r="H27" i="1"/>
  <c r="H22" i="1"/>
  <c r="H20" i="1"/>
  <c r="H17" i="1"/>
  <c r="H16" i="1"/>
  <c r="H15" i="1"/>
  <c r="H14" i="1"/>
  <c r="H13" i="1"/>
  <c r="H12" i="1"/>
  <c r="G19" i="1"/>
  <c r="G10" i="1" s="1"/>
  <c r="G45" i="1" l="1"/>
  <c r="G11" i="1"/>
  <c r="G24" i="1"/>
  <c r="G40" i="1"/>
  <c r="G33" i="1"/>
  <c r="G34" i="1"/>
  <c r="G25" i="1"/>
  <c r="G26" i="1"/>
  <c r="G17" i="1" l="1"/>
  <c r="G16" i="1"/>
  <c r="G28" i="1"/>
  <c r="G27" i="1" l="1"/>
  <c r="G15" i="1"/>
  <c r="G14" i="1"/>
  <c r="G13" i="1"/>
  <c r="G12" i="1"/>
  <c r="F45" i="1"/>
  <c r="F10" i="1"/>
  <c r="F11" i="1"/>
  <c r="F24" i="1"/>
  <c r="F25" i="1"/>
  <c r="F26" i="1"/>
  <c r="F33" i="1"/>
  <c r="F34" i="1"/>
  <c r="F43" i="1"/>
  <c r="F15" i="1"/>
  <c r="F14" i="1"/>
  <c r="F13" i="1"/>
  <c r="F12" i="1"/>
  <c r="E12" i="1"/>
  <c r="E11" i="1" s="1"/>
  <c r="E18" i="1"/>
  <c r="E39" i="1"/>
  <c r="E38" i="1" s="1"/>
  <c r="E43" i="1"/>
  <c r="E40" i="1"/>
  <c r="E22" i="1"/>
  <c r="E20" i="1"/>
  <c r="E28" i="1"/>
  <c r="E26" i="1" s="1"/>
  <c r="E25" i="1" s="1"/>
  <c r="E16" i="1"/>
  <c r="E10" i="1" l="1"/>
  <c r="E24" i="1"/>
  <c r="E45" i="1" l="1"/>
  <c r="D11" i="1"/>
  <c r="D16" i="1"/>
  <c r="D17" i="1"/>
  <c r="D28" i="1" l="1"/>
  <c r="D26" i="1" s="1"/>
  <c r="D25" i="1" s="1"/>
  <c r="D24" i="1" s="1"/>
  <c r="D20" i="1" l="1"/>
  <c r="I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1" i="1"/>
  <c r="J21" i="1" s="1"/>
  <c r="I23" i="1"/>
  <c r="J23" i="1" s="1"/>
  <c r="I24" i="1"/>
  <c r="I25" i="1"/>
  <c r="I26" i="1"/>
  <c r="I27" i="1"/>
  <c r="J27" i="1" s="1"/>
  <c r="I28" i="1"/>
  <c r="J28" i="1" s="1"/>
  <c r="I29" i="1"/>
  <c r="J29" i="1" s="1"/>
  <c r="I30" i="1"/>
  <c r="I31" i="1"/>
  <c r="J31" i="1" s="1"/>
  <c r="I32" i="1"/>
  <c r="J32" i="1" s="1"/>
  <c r="I33" i="1"/>
  <c r="I34" i="1"/>
  <c r="I35" i="1"/>
  <c r="J35" i="1" s="1"/>
  <c r="I36" i="1"/>
  <c r="J36" i="1" s="1"/>
  <c r="I37" i="1"/>
  <c r="J37" i="1" s="1"/>
  <c r="I38" i="1"/>
  <c r="J38" i="1" s="1"/>
  <c r="I39" i="1"/>
  <c r="J39" i="1" s="1"/>
  <c r="I40" i="1"/>
  <c r="I41" i="1"/>
  <c r="J41" i="1" s="1"/>
  <c r="I42" i="1"/>
  <c r="J42" i="1" s="1"/>
  <c r="I43" i="1"/>
  <c r="I44" i="1"/>
  <c r="J44" i="1" s="1"/>
  <c r="J30" i="1"/>
  <c r="C22" i="1"/>
  <c r="C11" i="1"/>
  <c r="C10" i="1" s="1"/>
  <c r="C43" i="1"/>
  <c r="C40" i="1"/>
  <c r="C34" i="1"/>
  <c r="C26" i="1"/>
  <c r="C25" i="1" s="1"/>
  <c r="J40" i="1" l="1"/>
  <c r="J34" i="1"/>
  <c r="J22" i="1"/>
  <c r="J11" i="1"/>
  <c r="J25" i="1"/>
  <c r="I20" i="1"/>
  <c r="J20" i="1" s="1"/>
  <c r="D10" i="1"/>
  <c r="C33" i="1"/>
  <c r="J33" i="1" s="1"/>
  <c r="J26" i="1"/>
  <c r="I10" i="1" l="1"/>
  <c r="J10" i="1" s="1"/>
  <c r="D45" i="1"/>
  <c r="I45" i="1" s="1"/>
  <c r="C24" i="1"/>
  <c r="J24" i="1" l="1"/>
  <c r="C45" i="1"/>
  <c r="J45" i="1" s="1"/>
</calcChain>
</file>

<file path=xl/sharedStrings.xml><?xml version="1.0" encoding="utf-8"?>
<sst xmlns="http://schemas.openxmlformats.org/spreadsheetml/2006/main" count="83" uniqueCount="82">
  <si>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</si>
  <si>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</si>
  <si>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</si>
  <si>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</si>
  <si>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</si>
  <si>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Промежуточный Отчет № 3</t>
  </si>
  <si>
    <t>Промежуточный Отчет № 4</t>
  </si>
  <si>
    <t>Контрагент, дата и назначения платежа</t>
  </si>
  <si>
    <t>Дата:</t>
  </si>
  <si>
    <t xml:space="preserve">М.П. </t>
  </si>
  <si>
    <t>* Заполняется в соответствии с Требованиями к отчету о расходовании денежных средств</t>
  </si>
  <si>
    <t>ПРОМЕЖУТОЧНЫЙ/ЗАКЛЮЧИТЕЛЬНЫЙ ОТЧЕТ О РАСХОДОВАНИИ ДЕНЕЖНЫХ СРЕДСТВ*</t>
  </si>
  <si>
    <t>Заключительный Отчет</t>
  </si>
  <si>
    <t>Сумма (3+4+5+6+7)</t>
  </si>
  <si>
    <t>Остаток (2-8)</t>
  </si>
  <si>
    <t>Махметова Л.К.</t>
  </si>
  <si>
    <t>Грантополучатель: Общественное объединение «Попечительский совет организаций образования «QOLDAU»</t>
  </si>
  <si>
    <t>Тема гранта: Реализация общенационального проекта «Birgemiz: Sabaqtastyq» по внедрению практики наставничества волонтерами в отношении детей, находящихся в детских домах, и молодежи, детей, оказавшихся в трудной жизненной ситуации в центрах социального обслуживания системы социальной защиты населения</t>
  </si>
  <si>
    <t>Административные расходы:</t>
  </si>
  <si>
    <t>Заработная плата, в том числе:</t>
  </si>
  <si>
    <t>Руководитель проекта</t>
  </si>
  <si>
    <t>Бухгалтер проекта</t>
  </si>
  <si>
    <t>Координатор проекта</t>
  </si>
  <si>
    <t>Специалист по связям с общественностью</t>
  </si>
  <si>
    <t>Социальный налог и социальные отчисления</t>
  </si>
  <si>
    <t>Банковские услуги</t>
  </si>
  <si>
    <t>Расходы на оплату аренды за помещения (30 кв.м*5000 тенге)</t>
  </si>
  <si>
    <t>Расходные материалы, приобретение товаров, необходимых для обслуживания и содержания основных средств и другие запасы, в том числе:</t>
  </si>
  <si>
    <t>Канцелярские товары</t>
  </si>
  <si>
    <t>Прочие расходы, в том числе:</t>
  </si>
  <si>
    <t>Прямые расходы:</t>
  </si>
  <si>
    <t>Расходы по оплате работ и услуг, оказываемых юридическими и физическими лицами, в том числе:</t>
  </si>
  <si>
    <t>Услуги менеджера проекта</t>
  </si>
  <si>
    <t>Штампованные значки,  футляры для значков, удостоверение к значкам для пула наставников</t>
  </si>
  <si>
    <t>Приложение 5 
к Договору о предоставлении гранта
от «10» марта 2022 года № 5</t>
  </si>
  <si>
    <t>Обязательное социальное медицинское страхование</t>
  </si>
  <si>
    <t xml:space="preserve">Услуги по заправке картриджей </t>
  </si>
  <si>
    <r>
      <t>Мероприятие 1. (</t>
    </r>
    <r>
      <rPr>
        <b/>
        <i/>
        <sz val="12"/>
        <color theme="1"/>
        <rFont val="Times New Roman"/>
        <family val="1"/>
        <charset val="204"/>
      </rPr>
      <t>Набор, подготовка и обучение волонтеров-наставников навыкам работы с детьми и молодежью, находящихся в трудной жизненной ситуации и детских домах, привлечению волонтеров к данной работе)</t>
    </r>
  </si>
  <si>
    <t>Услуги абонентской платы за видеоконференцсвязь ZOOM</t>
  </si>
  <si>
    <t>Мероприятие 3. (Предоставление на конкурсной основе 30 малых грантов)</t>
  </si>
  <si>
    <t>Проведение малых грантов</t>
  </si>
  <si>
    <t>Мероприятие 4.  (Организация информационного сопровождения реализации проекта и освещение в СМИ, социальных сетях)</t>
  </si>
  <si>
    <t>Услуги по созданию видеоролика (8 видеороликов, формат - 4K, хронометраж не более 3 мин.)</t>
  </si>
  <si>
    <t xml:space="preserve">Услуги по созданию сборника успешных кейсов (разработка дизайна, перевод на государственный язык) </t>
  </si>
  <si>
    <t>Сағындық Ф.</t>
  </si>
  <si>
    <t>Астанинский Региональный Филиал Народного Банка Казахстана, комиссия банка. Выписка банка</t>
  </si>
  <si>
    <t xml:space="preserve">Услуги по разработке содержания и проведения вебинаров ( 2 тренера*3 вебинаров*60000 тенге)
</t>
  </si>
  <si>
    <t>Услуги интервьюера по отбору пула наставников (17регионов*80000 тенге)</t>
  </si>
  <si>
    <t xml:space="preserve">Услуги по разработке содержания и проведения тренинга ( 2 тренера*15 тренингов*80000 тенге)
</t>
  </si>
  <si>
    <t>Мероприятие 2.  (Оказание консультаций, проведение встреч, организация мероприятий для наставников-волонтеров )</t>
  </si>
  <si>
    <t>Услуги по разработке содержания и проведения тренинга ( 2 тренера*1 тренинга*60000 тенге)</t>
  </si>
  <si>
    <t>Услуги по проведению консультаций наставников-волонтеров
(17 консультаций/1,5 часа*22500 тенге)</t>
  </si>
  <si>
    <t>Услуги по освещению мероприятий печатных изданиях (газеты/журналы), СМИ, паблики/блогеры, радио</t>
  </si>
  <si>
    <t xml:space="preserve">Мероприятие 5.Подготовка сборника успешных кейсов в рамках реализации малых грантов (не менее 10 кейсов) </t>
  </si>
  <si>
    <t>Руководитель организации</t>
  </si>
  <si>
    <t xml:space="preserve">Бухгалтер организации     </t>
  </si>
  <si>
    <t>Итого</t>
  </si>
  <si>
    <t>ИП "Бизнес-Техника" Договор №1 от 10.01.2023, Пп №8 от 27.02.23 за Штампованные значки,  футляры для значков, удостоверение к значкам для пула наставников</t>
  </si>
  <si>
    <t>ИП Коджахметов Г.Г., Договор №1/23 от 01.03.2023, ПП №97 от 22.05.23</t>
  </si>
  <si>
    <t>ИП ZAPINA, Договор №2 от 02.05.2023, №125 от 05.06.2023, №126 от 06.06.2023</t>
  </si>
  <si>
    <t>ИП ZAPINA, Договор №1 от 02.05.2023, №124 от 02.06.2023</t>
  </si>
  <si>
    <t xml:space="preserve">№34 от 07.04.23 ИП Жузбаева, №№35 от 07.04.23 ИП Элит-ЗС, №37 от 11.04.23 ТОО ZIGZAG PRO, №38 от 11.04.23 ИП Batys Ideal, №39 от 12.04.23 ИП Жузбаева, №43 от 12.04.23 ИП Азиева, №45 от 12.04.23 ИП Лаура, №42 от 12.04.23 ИП DekoKZ, №44 от 12.04.23 ИП Aisulu, №46 от 12.04.23 ИП Абылай Акниет, №47 от 12.04.23 ОФ Дара Урпак, №48 от 12.04.23 ОФ Bir Tamshy, №40 от 12.04.23 ТОО ZIGZAG PRO, №57 от 13.04.23 ИП Әбламит Мейрхан, №58 от 17.04.23 ИП Жаймагамбетов, №59 от 17.04.23 ОФ Поддержки развития языков Менің тілім, №61 от 17.04.23 ТОО ID Corp, №60 от 17.04.23 ИП МалоМыла, №64 от 18.04.23 ТОО Zerek LTD, №63 от 18.04.23 ФТОО Мечта Маркет, №62 от 18.04.23 ИП DekoKZ, №65 от 18.04.23 ИП Свалова С.Ф., №66 от 18.4.23 ИП Сауле, №72 от 20.04.23 ИП Пошвина Н.Л., №73 от 21.04.23 ИП Ахмет, №76 от 02.05.23 ИП Сарбасова, №78 от 02.05.23 ИП Салем Сервис, №77 от 02.05.23 ИП Сарбасова, №79 от 03.05.23 ИП Турлыханова Д.Т., №80 от 03.05.23 ИП Кофе внутри IP, №81 от 03.05.23 ИП Береке, №90 от 11.05.23 ИП Әжібекқызы, №91 от 12.05.23 ИП Әжібекқызы, №92 от 12.05.23 ТОО Barcom, №93 от 15.05.23 ИП Әбуәлі, №96 от 22.05.23 ИП Нурай, №102 от 29.05.23 ИП РПЦ Горизонт, №103 от 29.05.23 ИП Мухаметжанова, №104 от 30.05.23 ИП Керимкулова А.С., №137 от 14.06.23 ИП Айжарыкова Г., №138 от 19.06.23 ИП Anash, №139 от 19.06.23 ИП Береке, №148 от 20.06.23 ОФ Дара Урпак, №150 от 22.06.23 ОФ Bir Tamshy, №151 от 22.06.23 ОФ Поддержки развития языков Менің тілім   </t>
  </si>
  <si>
    <t>ИП Алтын Китап, договор №2 от 15.05.23, ПП №113 от 01.06.23</t>
  </si>
  <si>
    <t>ИП Zarina, договор №3 от 25.08.23, ПП №239 от 05.09.23</t>
  </si>
  <si>
    <t>ИП Абельмажинова А., Договор №1 от 16.01.23, ПП №26 от 06.03.23</t>
  </si>
  <si>
    <t>Услуги по проведению практических тренингов (2 тренера* 3 тренингов *60000 тенге)</t>
  </si>
  <si>
    <t>ИП Алтын Китап, договор №2 от 15.05.23, ПП №319 от 27.10.23</t>
  </si>
  <si>
    <t>НАО "ГК "ПдГ" ООСМС Пп №13 от 27.02.23 за янв 2023, №20 от 27.02.23 за февр.2023, №53 от 13.04.23 за март 2023, №86 от 03.05.23 за апр.2023, №143 от 19.06.23 за май 2023, №215 от 24.08.23 за июнь 23, №236 от 05.09.23 за авг.23, №283 от 11.10.23 за сент., №325 от 02.11.23 за окт.</t>
  </si>
  <si>
    <t>Сағындық Ф. №1 от 24.02.23 опл.труда за янв и февр. 2023, №27 от 24.03.23 опл.труда за март 2023, №67 от 20.04.23 опл.труда за апр 2023, №95 от 18.05.23 опл.труда за май 2023, №152 от 26.06.23 опл.труда за июнь 2023, №205 от 23.08.23 за июль 23, №206 от 23.08.23 за авг.23, №247 от 14.09.23 за сент., №308 от 23.10.23 за окт., НАО "ГК "ПдГ" ОПВ №9 от 27.02.23 за янв. 2023, №17 от 27.02.23 за февр. 2023, №56 от 13.04.23 за март 2023, №89 от 03.05.23 за апр 2023, №140 от 19.06.23 за май 2023, №212 от 24.08.23 за июнь 23, №220 от 24.08.23 за июль23, №233 от 05.09.23 за авг.23., №280 от 11.10.23 за сент., №328 от 02.11.23 за окт., ВОСМС Пп №11 от 27.02.23 за янв. 2023, №18 от 27.02.23 за февр.2023, №55 от 13.04.23 за март 2023, №88 от 03.05.23 за апр 2023, №141 от 19.06.23 за май 2023, №213 от 24.08.23, №221 от 24.08.23, №234 от 05.09, №281 от 11.10.23 за сент., №327 от 02.11.23 за окт., УГД по Алматинскому р-ну г. Астана ИПН Пп №14 от 27.10.23 янв. 2023, №21 от 27.02.23 за февр.2023, №52 от 13.04.23 за март 2023, №85 от 03.05.23 за апр 2023, №144 от 19.06.23 за май 2023, №216 от 24.08.23 за июнь 23, №224 от 24.08.23 за июль 23, №237 от 05.09.23 за авг.23, №284 от 11.10.23 за сент., №324 от 02.11.23 за окт.</t>
  </si>
  <si>
    <t>Махметова Л.К. №2 от 24.02.23 опл.труда за янв. и февр.2023, №32 от 24.03.2023 опл.труда за март 2023, №68 от 20.04.2023 опл.труда за апр 2023, №101 от 26.05.2023 опл.труда за май 2023, №199 от 24.08.23 за июнь23, №200 от 24.08.23 за июль23, №201 от 24.08.23 за авг.23, №267 от 22.09.23 за сент., №310 от 23.10.23 за окт., НАО "ГК "ПдГ" ОПВ №9 от 27.02.23 за янв. 2023, №17 от 27.02.23 за февр. 2023, №56 от 13.04.23 за март 2023, №89 от 03.05.23 за апр 2023, №140 от 19.06.23 за май 2023, №212 от 24.08.23 за июнь 23, №220 от 24.08.23 за июль23, №233 от 05.09.23 за авг.23, №280 от 11.10.23 за сент., №322 от 02.11.23 за окт., ВОСМС Пп №11 от 27.02.23 за янв. 2023, №18 от 27.02.23 за февр.2023, №55 от 13.04.23 за март 2023, №88 от 03.05.23 за апр 2023, №141 от 19.06.23 за май 2023, №213 от 24.08.23, №221 от 24.08.23, №234 от 05.09, №281 от 11.10.23 за сент., №327 от 02.11.23 за ок., УГД по Алматинскому р-ну г. Астана ИПН Пп №14 от 27.10.23 янв. 2023, №21 от 27.02.23 за февр.2023, №52 от 13.04.23 за март 2023, №85 от 03.05.23 за апр 2023, №144 от 19.06.23 за май 2023, №216 от 24.08.23 за июнь 23, №224 от 24.08.23 за июль 23, №237 от 05.09.23 за авг.23, №284 от 11.10.23 за сент., №324 от 02.11.23 за окт.</t>
  </si>
  <si>
    <t>Нарымбаева А.Ж. №3 от 24.02.23 опл.труда за янв. и февр. 2023, №29 от 24.03.2023 опл.труда за март 2023, №70 от 20.04.2023 опл.труда за апр 2023, Шамакова Ж.М. №99 от 26.05.2023 опл.труда за май 2023, №268 от 22.09.23 за сент., №311 от 23.10.23 за окт., НАО "ГК "ПдГ" ОПВ №9 от 27.02.23 за янв. 2023, №17 от 27.02.23 за февр. 2023, №56 от 13.04.23 за март 2023, №89 от 03.05.23 за апр 2023, №140 от 19.06.23 за май 2023, №212 от 24.08.23 за июнь 23, №220 от 24.08.23 за июль23, №233 от 05.09.23 за авг.23, №280 от 11.10.23 за сент., №328 от 02.11.23 за окт., ВОСМС Пп №141 от 19.06.23 за май 2023, №213 от 24.08.23, №221 от 24.08.23, №234 от 05.09, №281 от 11.10.23 за сент., №327 от 02.11.23 за окт., УГД по Алматинскому р-ну г. Астана ИПН Пп №14 от 27.10.23 янв. 2023, №21 от 27.02.23 за февр.2023, №52 от 13.04.23 за март 2023, №85 от 03.05.23 за апр 2023, №144 от 19.06.23 за май 2023, №216 от 24.08.23 за июнь 23, №224 от 24.08.23 за июль 23, №237 от 05.09.23 за авг.23, №284 от 11.10.23 за сент., №324 от 02.11.23 за окт.</t>
  </si>
  <si>
    <t>Агитаева Ж. №4 от 24.02.23 опл.труда за янв. и февр 2023, №28 от 24.03.2023 опл.труда за март 2023, №71 от 20.04.2023 опл.труда за апр 2023, №98 от 26.05.2023 опл.труда за май 23, №196 от 23.08.23 зза июнь23, №197 от 23.08.23 за июль, №198 от 23.08.23 за авг.23, №266 от 22.09.23 за сент., №309 от 23.10.23 за окт., НАО "ГК "ПдГ" ОПВ №9 от 27.02.23 за янв. 2023, №17 от 27.02.23 за февр. 2023, №56 от 13.04.23 за март 2023, №89 от 03.05.23 за апр 2023, №140 от 19.06.23 за май 2023, №212 от 24.08.23 за июнь 23, №220 от 24.08.23 за июль23, №233 от 05.09.23 за авг.23, №280 от 11.10.23 за сент., №328 от 02.11.23 за окт., ВОСМС Пп №11 от 27.02.23 за янв. 2023, №18 от 27.02.23 за февр.2023, №55 от 13.04.23 за март 2023, №88 от 03.05.23 за апр 2023, №141 от 19.06.23 за май 2023, №213 от 24.08.23, №221 от 24.08.23, №234 от 05.09, №281 от 11.10.23 за сент., №327 от 02.11.23 за окт., УГД по Алматинскому р-ну г. Астана ИПН Пп №14 от 27.10.23 янв. 2023, №21 от 27.02.23 за февр.2023, №52 от 13.04.23 за март 2023, №85 от 03.05.23 за апр 2023, №144 от 19.06.23 за май 2023, №216 от 24.08.23 за июнь 23, №224 от 24.08.23 за июль 23, №237 от 05.09.23 за авг.23, №284 от 11.10.23 за сент., №324 от 02.11.23 за окт.</t>
  </si>
  <si>
    <t>УГД по Алматинскому р-ну г. Астана Социальный налог Пп №15 от 27.02.23, №21 от 22.04.22 за янв. 2023, №22 от 27.02.23 за февр.2023, №51 от 13.04.23 за март 2023, №84 от 03.05.23 за апр 2023, №145 от 19.06.23 за май 2023, №217 от 24.08.23 за июнь, №225 от 24.08.23 за июль 23, №238 от 05.09.23 за авг.23, №285 от 11.10.23 за сент., №323 от 02.11.23, НАО "ГК "ПдГ" Социальные отчисления Пп №12 от 27.02.23 за янв.2023, №19 от 27.02.23 за февр.2023, №54 от 13.04.23 за март 2023, №87 от 03.05.23 за апр. 2023, №142 от 19.06.23 за май 2023, №214 от 24.08.23 за июнь 23, №222 от 24.08.23 за июль 23, №235 от 05.09.23 за авг.23, №282 от 11.10.23 за сент., №326 от 02.11.23 за окт.</t>
  </si>
  <si>
    <t>Сумма гранта: 27 750 200 тенге</t>
  </si>
  <si>
    <t xml:space="preserve">      13.12.2023</t>
  </si>
  <si>
    <t>Ілесбек Г.О. услуги менеджера проекта Договор Ф-1 от 04.01.23, Таласов А.А. Договор Ф-2 от 01.09.23 Пп №6 от 24.02.23 за янв. и февр.2023, №31 от 24.03.23 за март 2023, №69 от 20.04.23 за апрель, №100 от 26.05.23 за май 23, №207 от 23.08.23, №208 от 24.08.23, №209 от 24.08.23, №270 от 22.09.23 за сент., №312 от 23.10.23 за окт., №354 от 27.11.23 за нояб., декабрь методом начисления, НАО "ГК "ПдГ" ОПВ №10 от 27.02.23 за янв. 2023, №23 от 27.02.23 за февр.2023, №50 от 13.04.23 за март 2023, №83 от 03.05.23 за апр.2023, №146 от 19.06.23 за май 2023, №218 от 24.08.23 за июнь, №226 от 24.08.23 за июль 23, №231 от 05.09.23 за авг.23, №296 от 13.10.23 за сент., №321 от 02.11.23 за окт., НАО "ГК "ПдГ" ВОСМС №16 от 27.02.23 за янв.2023, №24 от 27.02.23 за февр.2023, №49 от 13.04.23 за март 2023, №82 от 03.05.23 за апр.2023, №147 от 19.06.23 за май 2023, №219 от 24.08.23 за июнь, №227 от 24.08.23 за июль 23, №297 от 13.10.23 за сент., №322 от 02.11.23, УГД по Алматинскому р-ну г. Астана ИПН Пп №14 от 27.10.23 янв. 2023, №21 от 27.02.23 за февр.2023, №52 от 13.04.23 за март 2023, №85 от 03.05.23 за апр 2023, №144 от 19.06.23 за май 2023, №216 от 24.08.23 за июнь 23, №224 от 24.08.23 за июль 23, №237 от 05.09.23 за авг.23, №284 от 11.10.23 за сент., №324 от 02.11.23 за окт.</t>
  </si>
  <si>
    <t>Сағындық Ф., Пп №7 от 27.02.23 за янв. и февр.2023, №33 от 07.04.23 за март 2023, №36 от 10.04.23 за апр.2023, №94 от 18.05.23 за май 2023, №136 от 14.06.23 за июнь 23, №229 от 31.08.23 за июль и авг.23, №277 от 11.10.23 за сент., №298 от 16.10.23 за окт., №343 от 14.11.23, №353 от 22.11.23 за ноябрь, №367 от 13.12.23 за декаб.</t>
  </si>
  <si>
    <t>ИП "Бердешева К.К." Договор №1 от 01.01.23, Пп №5 от 24.02.23 за янв. и февр.2023, №25 от 06.03.23 за март 2023, №30 от 24.03.23 за апр.2023, №75 от 26.04.23 за май 2023, №111 от 31.05.23 за июнь 2023, №194 от 23.08.23 за июль и авг.23, №269 от 22.09.23 за сент., №272 от 25.09.23 за окт., №313 от 23.10.23 за нояб., №351 от 21.11.23 за декаб.</t>
  </si>
  <si>
    <t>ТОО "Казах Кенсе" ПП №74 от 24.04.23, ИП "Алтын Китап" №365 от 30.11.23</t>
  </si>
  <si>
    <t>ИП Коджахметов Г.Г., Договор №2 от 03.04.2023, ПП №295 от 13.10.23, АВР №6 от 30.11.23 методом начисления</t>
  </si>
  <si>
    <t xml:space="preserve">ИП Zarina, договор №4 от 25.08.23, АВР №6 от 27.10.23 методом начисления, </t>
  </si>
  <si>
    <t>ИП Школа психологии "PRO100R", договор №5 от 10.10.23, АВР №7 от 12.12.23 методом начисления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</si>
</sst>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164" fontId="2" fillId="0" borderId="1" xfId="1" applyNumberFormat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10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topLeftCell="A20" zoomScale="75" zoomScaleNormal="100" zoomScaleSheetLayoutView="75" zoomScalePageLayoutView="75" workbookViewId="0">
      <selection activeCell="K35" sqref="K35"/>
    </sheetView>
  </sheetViews>
  <sheetFormatPr defaultRowHeight="14.4" x14ac:dyDescent="0.3"/>
  <cols>
    <col min="1" max="1" width="7.6640625" customWidth="1"/>
    <col min="2" max="2" width="25.5546875" customWidth="1"/>
    <col min="3" max="3" width="14.77734375" customWidth="1"/>
    <col min="4" max="4" width="15.33203125" customWidth="1"/>
    <col min="5" max="5" width="16.44140625" customWidth="1"/>
    <col min="6" max="6" width="16.5546875" customWidth="1"/>
    <col min="7" max="7" width="15.21875" customWidth="1"/>
    <col min="8" max="8" width="13.44140625" customWidth="1"/>
    <col min="9" max="9" width="15.6640625" customWidth="1"/>
    <col min="10" max="10" width="17.5546875" customWidth="1"/>
    <col min="11" max="11" width="62.6640625" customWidth="1"/>
    <col min="12" max="12" width="4" customWidth="1"/>
    <col min="13" max="13" width="8.88671875" customWidth="1"/>
  </cols>
  <sheetData>
    <row r="1" spans="1:11" ht="57" customHeight="1" x14ac:dyDescent="0.3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5.6" x14ac:dyDescent="0.3">
      <c r="B2" s="1"/>
    </row>
    <row r="3" spans="1:11" ht="22.8" customHeight="1" x14ac:dyDescent="0.3">
      <c r="A3" s="45" t="s">
        <v>11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5.6" x14ac:dyDescent="0.3">
      <c r="B4" s="3"/>
    </row>
    <row r="5" spans="1:11" ht="19.05" customHeight="1" x14ac:dyDescent="0.3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40.950000000000003" customHeight="1" x14ac:dyDescent="0.3">
      <c r="A6" s="48" t="s">
        <v>17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21" customHeight="1" x14ac:dyDescent="0.3">
      <c r="A7" s="47" t="s">
        <v>73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46.8" x14ac:dyDescent="0.3">
      <c r="A8" s="12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3" t="s">
        <v>12</v>
      </c>
      <c r="I8" s="13" t="s">
        <v>13</v>
      </c>
      <c r="J8" s="13" t="s">
        <v>14</v>
      </c>
      <c r="K8" s="13" t="s">
        <v>7</v>
      </c>
    </row>
    <row r="9" spans="1:11" ht="15.6" x14ac:dyDescent="0.3">
      <c r="A9" s="14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7</v>
      </c>
    </row>
    <row r="10" spans="1:11" ht="31.95" customHeight="1" x14ac:dyDescent="0.3">
      <c r="A10" s="6">
        <v>1</v>
      </c>
      <c r="B10" s="7" t="s">
        <v>18</v>
      </c>
      <c r="C10" s="16">
        <f>C11+C16+C17+C18+C19+C20+C22</f>
        <v>7840250</v>
      </c>
      <c r="D10" s="16">
        <f>D11+D16+D17+D18+D19+D20+D22</f>
        <v>2698764.4</v>
      </c>
      <c r="E10" s="16">
        <f>E11+E16+E17+E18+E19+E20+E22</f>
        <v>737765</v>
      </c>
      <c r="F10" s="16">
        <f>F11+F16+F17+F18+F19+F20+F22</f>
        <v>1638345</v>
      </c>
      <c r="G10" s="16">
        <f>G11+G16+G17+G18+G19+G20+G22</f>
        <v>1445160</v>
      </c>
      <c r="H10" s="16">
        <f>H11+H16+H17+H18+H19+H20</f>
        <v>1320215.6000000001</v>
      </c>
      <c r="I10" s="16">
        <f>I11+I16+I17+I18+I19+I20+I22</f>
        <v>7840250</v>
      </c>
      <c r="J10" s="16">
        <f>C10-I10</f>
        <v>0</v>
      </c>
      <c r="K10" s="18"/>
    </row>
    <row r="11" spans="1:11" ht="31.2" x14ac:dyDescent="0.3">
      <c r="A11" s="8"/>
      <c r="B11" s="7" t="s">
        <v>19</v>
      </c>
      <c r="C11" s="16">
        <f>C12+C13+C14+C15</f>
        <v>5166000</v>
      </c>
      <c r="D11" s="16">
        <f>D12+D13+D14+D15</f>
        <v>1722000</v>
      </c>
      <c r="E11" s="16">
        <f>E12+E13+E14+E15</f>
        <v>530370</v>
      </c>
      <c r="F11" s="16">
        <f>F12+F13+F14+F15</f>
        <v>1191630</v>
      </c>
      <c r="G11" s="16">
        <f>G12+G13+G14+G15</f>
        <v>861000</v>
      </c>
      <c r="H11" s="16">
        <f>H12+H13+H14+H15</f>
        <v>861000</v>
      </c>
      <c r="I11" s="16">
        <f t="shared" ref="I11:I45" si="0">D11+E11+F11+G11+H11</f>
        <v>5166000</v>
      </c>
      <c r="J11" s="16">
        <f t="shared" ref="J11:J45" si="1">C11-I11</f>
        <v>0</v>
      </c>
      <c r="K11" s="18"/>
    </row>
    <row r="12" spans="1:11" ht="319.8" customHeight="1" x14ac:dyDescent="0.3">
      <c r="A12" s="8"/>
      <c r="B12" s="8" t="s">
        <v>20</v>
      </c>
      <c r="C12" s="17">
        <v>1440000</v>
      </c>
      <c r="D12" s="17">
        <v>480000</v>
      </c>
      <c r="E12" s="17">
        <f>120000+99870</f>
        <v>219870</v>
      </c>
      <c r="F12" s="17">
        <f>20130+120000+120000</f>
        <v>260130</v>
      </c>
      <c r="G12" s="17">
        <f>120000+120000</f>
        <v>240000</v>
      </c>
      <c r="H12" s="17">
        <f>120000+120000</f>
        <v>240000</v>
      </c>
      <c r="I12" s="17">
        <f t="shared" si="0"/>
        <v>1440000</v>
      </c>
      <c r="J12" s="17">
        <f t="shared" si="1"/>
        <v>0</v>
      </c>
      <c r="K12" s="18" t="s">
        <v>68</v>
      </c>
    </row>
    <row r="13" spans="1:11" ht="324.60000000000002" customHeight="1" x14ac:dyDescent="0.3">
      <c r="A13" s="8"/>
      <c r="B13" s="8" t="s">
        <v>21</v>
      </c>
      <c r="C13" s="17">
        <v>1152000</v>
      </c>
      <c r="D13" s="17">
        <v>384000</v>
      </c>
      <c r="E13" s="17">
        <v>96000</v>
      </c>
      <c r="F13" s="17">
        <f>96000+96000+96000</f>
        <v>288000</v>
      </c>
      <c r="G13" s="17">
        <f>96000+96000</f>
        <v>192000</v>
      </c>
      <c r="H13" s="17">
        <f>96000+96000</f>
        <v>192000</v>
      </c>
      <c r="I13" s="17">
        <f t="shared" si="0"/>
        <v>1152000</v>
      </c>
      <c r="J13" s="17">
        <f t="shared" si="1"/>
        <v>0</v>
      </c>
      <c r="K13" s="18" t="s">
        <v>69</v>
      </c>
    </row>
    <row r="14" spans="1:11" ht="277.8" customHeight="1" x14ac:dyDescent="0.3">
      <c r="A14" s="8"/>
      <c r="B14" s="8" t="s">
        <v>22</v>
      </c>
      <c r="C14" s="17">
        <v>1440000</v>
      </c>
      <c r="D14" s="17">
        <v>480000</v>
      </c>
      <c r="E14" s="17">
        <v>120000</v>
      </c>
      <c r="F14" s="17">
        <f>120000+120000+120000</f>
        <v>360000</v>
      </c>
      <c r="G14" s="17">
        <f>120000+120000</f>
        <v>240000</v>
      </c>
      <c r="H14" s="17">
        <f>120000+120000</f>
        <v>240000</v>
      </c>
      <c r="I14" s="17">
        <f t="shared" si="0"/>
        <v>1440000</v>
      </c>
      <c r="J14" s="17">
        <f t="shared" si="1"/>
        <v>0</v>
      </c>
      <c r="K14" s="18" t="s">
        <v>70</v>
      </c>
    </row>
    <row r="15" spans="1:11" ht="318.60000000000002" customHeight="1" x14ac:dyDescent="0.3">
      <c r="A15" s="8"/>
      <c r="B15" s="8" t="s">
        <v>23</v>
      </c>
      <c r="C15" s="17">
        <v>1134000</v>
      </c>
      <c r="D15" s="17">
        <v>378000</v>
      </c>
      <c r="E15" s="17">
        <v>94500</v>
      </c>
      <c r="F15" s="17">
        <f>94500+94500+94500</f>
        <v>283500</v>
      </c>
      <c r="G15" s="17">
        <f>94500+94500</f>
        <v>189000</v>
      </c>
      <c r="H15" s="17">
        <f>94500+94500</f>
        <v>189000</v>
      </c>
      <c r="I15" s="17">
        <f t="shared" si="0"/>
        <v>1134000</v>
      </c>
      <c r="J15" s="17">
        <f t="shared" si="1"/>
        <v>0</v>
      </c>
      <c r="K15" s="18" t="s">
        <v>71</v>
      </c>
    </row>
    <row r="16" spans="1:11" ht="177" customHeight="1" x14ac:dyDescent="0.3">
      <c r="A16" s="8"/>
      <c r="B16" s="7" t="s">
        <v>24</v>
      </c>
      <c r="C16" s="16">
        <v>432792</v>
      </c>
      <c r="D16" s="16">
        <f>13561+22657+13561+22657+13561+22657+13561+22657</f>
        <v>144872</v>
      </c>
      <c r="E16" s="17">
        <f>13561+22429</f>
        <v>35990</v>
      </c>
      <c r="F16" s="17">
        <v>107970</v>
      </c>
      <c r="G16" s="17">
        <f>35990+35990</f>
        <v>71980</v>
      </c>
      <c r="H16" s="17">
        <f>35990+35990</f>
        <v>71980</v>
      </c>
      <c r="I16" s="16">
        <f t="shared" si="0"/>
        <v>432792</v>
      </c>
      <c r="J16" s="16">
        <f t="shared" si="1"/>
        <v>0</v>
      </c>
      <c r="K16" s="18" t="s">
        <v>72</v>
      </c>
    </row>
    <row r="17" spans="1:11" ht="83.4" customHeight="1" x14ac:dyDescent="0.3">
      <c r="A17" s="8"/>
      <c r="B17" s="7" t="s">
        <v>35</v>
      </c>
      <c r="C17" s="16">
        <v>140580</v>
      </c>
      <c r="D17" s="16">
        <f>9315+9315+9315+9315</f>
        <v>37260</v>
      </c>
      <c r="E17" s="17">
        <v>12915</v>
      </c>
      <c r="F17" s="17">
        <v>38745</v>
      </c>
      <c r="G17" s="17">
        <f>12915+12915</f>
        <v>25830</v>
      </c>
      <c r="H17" s="17">
        <f>12915+12915</f>
        <v>25830</v>
      </c>
      <c r="I17" s="16">
        <f t="shared" si="0"/>
        <v>140580</v>
      </c>
      <c r="J17" s="16">
        <f t="shared" si="1"/>
        <v>0</v>
      </c>
      <c r="K17" s="18" t="s">
        <v>67</v>
      </c>
    </row>
    <row r="18" spans="1:11" ht="48" customHeight="1" x14ac:dyDescent="0.3">
      <c r="A18" s="8"/>
      <c r="B18" s="7" t="s">
        <v>25</v>
      </c>
      <c r="C18" s="16">
        <v>50578</v>
      </c>
      <c r="D18" s="16">
        <v>33087.4</v>
      </c>
      <c r="E18" s="17">
        <f>6490+2000</f>
        <v>8490</v>
      </c>
      <c r="F18" s="17">
        <v>0</v>
      </c>
      <c r="G18" s="17">
        <v>350</v>
      </c>
      <c r="H18" s="17">
        <f>4500+4150.6</f>
        <v>8650.6</v>
      </c>
      <c r="I18" s="16">
        <f t="shared" si="0"/>
        <v>50578</v>
      </c>
      <c r="J18" s="16">
        <f t="shared" si="1"/>
        <v>0</v>
      </c>
      <c r="K18" s="18" t="s">
        <v>45</v>
      </c>
    </row>
    <row r="19" spans="1:11" ht="97.2" customHeight="1" x14ac:dyDescent="0.3">
      <c r="A19" s="8"/>
      <c r="B19" s="7" t="s">
        <v>26</v>
      </c>
      <c r="C19" s="16">
        <v>1800000</v>
      </c>
      <c r="D19" s="16">
        <v>750000</v>
      </c>
      <c r="E19" s="16">
        <v>150000</v>
      </c>
      <c r="F19" s="16">
        <v>300000</v>
      </c>
      <c r="G19" s="16">
        <f>150000+150000+150000</f>
        <v>450000</v>
      </c>
      <c r="H19" s="16">
        <v>150000</v>
      </c>
      <c r="I19" s="16">
        <f t="shared" si="0"/>
        <v>1800000</v>
      </c>
      <c r="J19" s="16">
        <f t="shared" si="1"/>
        <v>0</v>
      </c>
      <c r="K19" s="18" t="s">
        <v>77</v>
      </c>
    </row>
    <row r="20" spans="1:11" ht="121.2" customHeight="1" x14ac:dyDescent="0.3">
      <c r="A20" s="8"/>
      <c r="B20" s="21" t="s">
        <v>27</v>
      </c>
      <c r="C20" s="16">
        <v>214300</v>
      </c>
      <c r="D20" s="16">
        <f>D21</f>
        <v>11545</v>
      </c>
      <c r="E20" s="16">
        <f>E21</f>
        <v>0</v>
      </c>
      <c r="F20" s="16"/>
      <c r="G20" s="16"/>
      <c r="H20" s="16">
        <f>H21</f>
        <v>202755</v>
      </c>
      <c r="I20" s="16">
        <f t="shared" si="0"/>
        <v>214300</v>
      </c>
      <c r="J20" s="16">
        <f t="shared" si="1"/>
        <v>0</v>
      </c>
      <c r="K20" s="18"/>
    </row>
    <row r="21" spans="1:11" ht="35.4" customHeight="1" x14ac:dyDescent="0.3">
      <c r="A21" s="6"/>
      <c r="B21" s="22" t="s">
        <v>28</v>
      </c>
      <c r="C21" s="17">
        <v>214300</v>
      </c>
      <c r="D21" s="17">
        <v>11545</v>
      </c>
      <c r="E21" s="17"/>
      <c r="F21" s="17"/>
      <c r="G21" s="17"/>
      <c r="H21" s="17">
        <v>202755</v>
      </c>
      <c r="I21" s="17">
        <f t="shared" si="0"/>
        <v>214300</v>
      </c>
      <c r="J21" s="17">
        <f t="shared" si="1"/>
        <v>0</v>
      </c>
      <c r="K21" s="18" t="s">
        <v>78</v>
      </c>
    </row>
    <row r="22" spans="1:11" ht="32.4" customHeight="1" x14ac:dyDescent="0.3">
      <c r="A22" s="6"/>
      <c r="B22" s="7" t="s">
        <v>29</v>
      </c>
      <c r="C22" s="16">
        <f>C23</f>
        <v>36000</v>
      </c>
      <c r="D22" s="16"/>
      <c r="E22" s="16">
        <f>E23</f>
        <v>0</v>
      </c>
      <c r="F22" s="17"/>
      <c r="G22" s="16">
        <v>36000</v>
      </c>
      <c r="H22" s="16">
        <f>H23</f>
        <v>0</v>
      </c>
      <c r="I22" s="16">
        <v>36000</v>
      </c>
      <c r="J22" s="16">
        <f t="shared" si="1"/>
        <v>0</v>
      </c>
      <c r="K22" s="18"/>
    </row>
    <row r="23" spans="1:11" ht="30" customHeight="1" x14ac:dyDescent="0.3">
      <c r="A23" s="6"/>
      <c r="B23" s="23" t="s">
        <v>36</v>
      </c>
      <c r="C23" s="17">
        <v>36000</v>
      </c>
      <c r="D23" s="17"/>
      <c r="E23" s="17"/>
      <c r="F23" s="17"/>
      <c r="G23" s="17">
        <v>36000</v>
      </c>
      <c r="H23" s="17"/>
      <c r="I23" s="17">
        <f t="shared" si="0"/>
        <v>36000</v>
      </c>
      <c r="J23" s="17">
        <f t="shared" si="1"/>
        <v>0</v>
      </c>
      <c r="K23" s="44" t="s">
        <v>66</v>
      </c>
    </row>
    <row r="24" spans="1:11" ht="19.8" customHeight="1" x14ac:dyDescent="0.3">
      <c r="A24" s="6">
        <v>2</v>
      </c>
      <c r="B24" s="7" t="s">
        <v>30</v>
      </c>
      <c r="C24" s="16">
        <f>C25+C33+C38+C40+C43</f>
        <v>19909950</v>
      </c>
      <c r="D24" s="16">
        <f>D25+D33+D38+D40+D43</f>
        <v>1266660.06</v>
      </c>
      <c r="E24" s="16">
        <f>E25+E33+E38+E40+E43</f>
        <v>11874436.76</v>
      </c>
      <c r="F24" s="16">
        <f>F25+F33+F38+F40+F43</f>
        <v>2275312.9900000002</v>
      </c>
      <c r="G24" s="16">
        <f>G25+G33+G38+G40+G43</f>
        <v>3549729.54</v>
      </c>
      <c r="H24" s="16">
        <f>H25+H33+H38+H40</f>
        <v>943810.65</v>
      </c>
      <c r="I24" s="16">
        <f t="shared" si="0"/>
        <v>19909950</v>
      </c>
      <c r="J24" s="16">
        <f t="shared" si="1"/>
        <v>0</v>
      </c>
      <c r="K24" s="38"/>
    </row>
    <row r="25" spans="1:11" ht="198" customHeight="1" x14ac:dyDescent="0.3">
      <c r="A25" s="6"/>
      <c r="B25" s="7" t="s">
        <v>37</v>
      </c>
      <c r="C25" s="16">
        <f>C26</f>
        <v>6891000</v>
      </c>
      <c r="D25" s="16">
        <f>D26</f>
        <v>1266660.06</v>
      </c>
      <c r="E25" s="16">
        <f>E26</f>
        <v>1915236.76</v>
      </c>
      <c r="F25" s="16">
        <f>F26</f>
        <v>555312.99</v>
      </c>
      <c r="G25" s="16">
        <f>G26</f>
        <v>2775979.54</v>
      </c>
      <c r="H25" s="16">
        <f>H26</f>
        <v>377810.65</v>
      </c>
      <c r="I25" s="16">
        <f t="shared" si="0"/>
        <v>6891000.0000000009</v>
      </c>
      <c r="J25" s="16">
        <f t="shared" si="1"/>
        <v>0</v>
      </c>
      <c r="K25" s="19"/>
    </row>
    <row r="26" spans="1:11" ht="99.6" customHeight="1" x14ac:dyDescent="0.3">
      <c r="A26" s="6"/>
      <c r="B26" s="7" t="s">
        <v>31</v>
      </c>
      <c r="C26" s="16">
        <f>C27+C28+C29+C30+C31+C32</f>
        <v>6891000</v>
      </c>
      <c r="D26" s="16">
        <f>D27+D28+D29+D30+D31+D32</f>
        <v>1266660.06</v>
      </c>
      <c r="E26" s="16">
        <f>E27+E28+E29+E30+E31+E32</f>
        <v>1915236.76</v>
      </c>
      <c r="F26" s="16">
        <f>F27+F28</f>
        <v>555312.99</v>
      </c>
      <c r="G26" s="16">
        <f>G27+G28+G29+G30+G31+G32</f>
        <v>2775979.54</v>
      </c>
      <c r="H26" s="16">
        <f>H27+H28</f>
        <v>377810.65</v>
      </c>
      <c r="I26" s="16">
        <f t="shared" si="0"/>
        <v>6891000.0000000009</v>
      </c>
      <c r="J26" s="16">
        <f t="shared" si="1"/>
        <v>0</v>
      </c>
      <c r="K26" s="19"/>
    </row>
    <row r="27" spans="1:11" ht="343.8" customHeight="1" x14ac:dyDescent="0.3">
      <c r="A27" s="6"/>
      <c r="B27" s="10" t="s">
        <v>32</v>
      </c>
      <c r="C27" s="17">
        <v>2160000</v>
      </c>
      <c r="D27" s="17">
        <v>720000</v>
      </c>
      <c r="E27" s="17">
        <v>180000</v>
      </c>
      <c r="F27" s="17">
        <v>540000</v>
      </c>
      <c r="G27" s="17">
        <f>180000+180000</f>
        <v>360000</v>
      </c>
      <c r="H27" s="17">
        <f>180000+180000</f>
        <v>360000</v>
      </c>
      <c r="I27" s="17">
        <f t="shared" si="0"/>
        <v>2160000</v>
      </c>
      <c r="J27" s="17">
        <f t="shared" si="1"/>
        <v>0</v>
      </c>
      <c r="K27" s="18" t="s">
        <v>75</v>
      </c>
    </row>
    <row r="28" spans="1:11" ht="103.2" customHeight="1" x14ac:dyDescent="0.3">
      <c r="A28" s="8"/>
      <c r="B28" s="10" t="s">
        <v>38</v>
      </c>
      <c r="C28" s="17">
        <v>95000</v>
      </c>
      <c r="D28" s="17">
        <f>15643.75+7444.52+7571.79</f>
        <v>30660.06</v>
      </c>
      <c r="E28" s="17">
        <f>7656.58+7580.18</f>
        <v>15236.76</v>
      </c>
      <c r="F28" s="17">
        <v>15312.99</v>
      </c>
      <c r="G28" s="17">
        <f>7899.02+8080.52</f>
        <v>15979.54</v>
      </c>
      <c r="H28" s="17">
        <f>7902.38+7877.03+2031.24</f>
        <v>17810.650000000001</v>
      </c>
      <c r="I28" s="17">
        <f t="shared" si="0"/>
        <v>95000</v>
      </c>
      <c r="J28" s="17">
        <f t="shared" si="1"/>
        <v>0</v>
      </c>
      <c r="K28" s="18" t="s">
        <v>76</v>
      </c>
    </row>
    <row r="29" spans="1:11" ht="51" customHeight="1" x14ac:dyDescent="0.3">
      <c r="A29" s="8"/>
      <c r="B29" s="26" t="s">
        <v>46</v>
      </c>
      <c r="C29" s="17">
        <v>360000</v>
      </c>
      <c r="D29" s="17"/>
      <c r="E29" s="17">
        <v>360000</v>
      </c>
      <c r="F29" s="17"/>
      <c r="G29" s="17"/>
      <c r="H29" s="17"/>
      <c r="I29" s="17">
        <f t="shared" si="0"/>
        <v>360000</v>
      </c>
      <c r="J29" s="17">
        <f t="shared" si="1"/>
        <v>0</v>
      </c>
      <c r="K29" s="41" t="s">
        <v>60</v>
      </c>
    </row>
    <row r="30" spans="1:11" ht="57" customHeight="1" x14ac:dyDescent="0.3">
      <c r="A30" s="8"/>
      <c r="B30" s="10" t="s">
        <v>47</v>
      </c>
      <c r="C30" s="17">
        <v>1360000</v>
      </c>
      <c r="D30" s="17"/>
      <c r="E30" s="43">
        <v>1360000</v>
      </c>
      <c r="F30" s="17"/>
      <c r="G30" s="17"/>
      <c r="H30" s="17"/>
      <c r="I30" s="17">
        <f t="shared" si="0"/>
        <v>1360000</v>
      </c>
      <c r="J30" s="17">
        <f t="shared" si="1"/>
        <v>0</v>
      </c>
      <c r="K30" s="41" t="s">
        <v>59</v>
      </c>
    </row>
    <row r="31" spans="1:11" ht="66.599999999999994" customHeight="1" x14ac:dyDescent="0.3">
      <c r="A31" s="8"/>
      <c r="B31" s="24" t="s">
        <v>48</v>
      </c>
      <c r="C31" s="17">
        <v>2400000</v>
      </c>
      <c r="D31" s="17"/>
      <c r="E31" s="17"/>
      <c r="F31" s="17"/>
      <c r="G31" s="17">
        <v>2400000</v>
      </c>
      <c r="H31" s="17"/>
      <c r="I31" s="17">
        <f t="shared" si="0"/>
        <v>2400000</v>
      </c>
      <c r="J31" s="17">
        <f t="shared" si="1"/>
        <v>0</v>
      </c>
      <c r="K31" s="18" t="s">
        <v>64</v>
      </c>
    </row>
    <row r="32" spans="1:11" ht="66.599999999999994" customHeight="1" x14ac:dyDescent="0.3">
      <c r="A32" s="8"/>
      <c r="B32" s="8" t="s">
        <v>33</v>
      </c>
      <c r="C32" s="17">
        <v>516000</v>
      </c>
      <c r="D32" s="17">
        <v>516000</v>
      </c>
      <c r="E32" s="17"/>
      <c r="F32" s="17"/>
      <c r="G32" s="17"/>
      <c r="H32" s="17"/>
      <c r="I32" s="17">
        <f t="shared" si="0"/>
        <v>516000</v>
      </c>
      <c r="J32" s="17">
        <f t="shared" si="1"/>
        <v>0</v>
      </c>
      <c r="K32" s="18" t="s">
        <v>57</v>
      </c>
    </row>
    <row r="33" spans="1:11" ht="138" customHeight="1" x14ac:dyDescent="0.3">
      <c r="A33" s="8"/>
      <c r="B33" s="7" t="s">
        <v>49</v>
      </c>
      <c r="C33" s="16">
        <f>C34</f>
        <v>1053750</v>
      </c>
      <c r="D33" s="16"/>
      <c r="E33" s="16"/>
      <c r="F33" s="16">
        <f>F34</f>
        <v>120000</v>
      </c>
      <c r="G33" s="16">
        <f>G34</f>
        <v>573750</v>
      </c>
      <c r="H33" s="16">
        <f>H34</f>
        <v>360000</v>
      </c>
      <c r="I33" s="16">
        <f t="shared" si="0"/>
        <v>1053750</v>
      </c>
      <c r="J33" s="16">
        <f t="shared" si="1"/>
        <v>0</v>
      </c>
      <c r="K33" s="19"/>
    </row>
    <row r="34" spans="1:11" ht="99" customHeight="1" x14ac:dyDescent="0.3">
      <c r="A34" s="8"/>
      <c r="B34" s="7" t="s">
        <v>31</v>
      </c>
      <c r="C34" s="16">
        <f>C35+C36+C37</f>
        <v>1053750</v>
      </c>
      <c r="D34" s="16"/>
      <c r="E34" s="16"/>
      <c r="F34" s="16">
        <f>F35</f>
        <v>120000</v>
      </c>
      <c r="G34" s="16">
        <f>G35+G36+G37</f>
        <v>573750</v>
      </c>
      <c r="H34" s="16">
        <v>360000</v>
      </c>
      <c r="I34" s="16">
        <f t="shared" si="0"/>
        <v>1053750</v>
      </c>
      <c r="J34" s="16">
        <f t="shared" si="1"/>
        <v>0</v>
      </c>
      <c r="K34" s="19"/>
    </row>
    <row r="35" spans="1:11" ht="68.400000000000006" customHeight="1" x14ac:dyDescent="0.3">
      <c r="A35" s="9"/>
      <c r="B35" s="10" t="s">
        <v>50</v>
      </c>
      <c r="C35" s="17">
        <v>120000</v>
      </c>
      <c r="D35" s="17"/>
      <c r="E35" s="17"/>
      <c r="F35" s="17">
        <v>120000</v>
      </c>
      <c r="G35" s="17"/>
      <c r="H35" s="17"/>
      <c r="I35" s="17">
        <f t="shared" si="0"/>
        <v>120000</v>
      </c>
      <c r="J35" s="17">
        <f t="shared" si="1"/>
        <v>0</v>
      </c>
      <c r="K35" s="18" t="s">
        <v>63</v>
      </c>
    </row>
    <row r="36" spans="1:11" ht="81.599999999999994" customHeight="1" x14ac:dyDescent="0.3">
      <c r="A36" s="8"/>
      <c r="B36" s="10" t="s">
        <v>51</v>
      </c>
      <c r="C36" s="17">
        <v>573750</v>
      </c>
      <c r="D36" s="17"/>
      <c r="E36" s="17"/>
      <c r="F36" s="17"/>
      <c r="G36" s="17">
        <v>573750</v>
      </c>
      <c r="H36" s="17"/>
      <c r="I36" s="17">
        <f t="shared" si="0"/>
        <v>573750</v>
      </c>
      <c r="J36" s="17">
        <f t="shared" si="1"/>
        <v>0</v>
      </c>
      <c r="K36" s="18" t="s">
        <v>80</v>
      </c>
    </row>
    <row r="37" spans="1:11" ht="69" customHeight="1" x14ac:dyDescent="0.3">
      <c r="A37" s="8"/>
      <c r="B37" s="10" t="s">
        <v>65</v>
      </c>
      <c r="C37" s="17">
        <v>360000</v>
      </c>
      <c r="D37" s="17"/>
      <c r="E37" s="17"/>
      <c r="F37" s="17"/>
      <c r="G37" s="17"/>
      <c r="H37" s="17">
        <v>360000</v>
      </c>
      <c r="I37" s="17">
        <f t="shared" si="0"/>
        <v>360000</v>
      </c>
      <c r="J37" s="17">
        <f t="shared" si="1"/>
        <v>0</v>
      </c>
      <c r="K37" s="18" t="s">
        <v>81</v>
      </c>
    </row>
    <row r="38" spans="1:11" ht="63.6" customHeight="1" x14ac:dyDescent="0.3">
      <c r="A38" s="8"/>
      <c r="B38" s="7" t="s">
        <v>39</v>
      </c>
      <c r="C38" s="16">
        <v>8999200</v>
      </c>
      <c r="D38" s="16"/>
      <c r="E38" s="16">
        <f>E39</f>
        <v>8999200</v>
      </c>
      <c r="F38" s="16"/>
      <c r="G38" s="16"/>
      <c r="H38" s="16"/>
      <c r="I38" s="16">
        <f t="shared" si="0"/>
        <v>8999200</v>
      </c>
      <c r="J38" s="16">
        <f t="shared" si="1"/>
        <v>0</v>
      </c>
      <c r="K38" s="19"/>
    </row>
    <row r="39" spans="1:11" ht="409.6" customHeight="1" x14ac:dyDescent="0.3">
      <c r="A39" s="8"/>
      <c r="B39" s="8" t="s">
        <v>40</v>
      </c>
      <c r="C39" s="17">
        <v>8999200</v>
      </c>
      <c r="D39" s="17"/>
      <c r="E39" s="17">
        <f>8819200+180000</f>
        <v>8999200</v>
      </c>
      <c r="F39" s="17"/>
      <c r="G39" s="17"/>
      <c r="H39" s="17"/>
      <c r="I39" s="17">
        <f t="shared" si="0"/>
        <v>8999200</v>
      </c>
      <c r="J39" s="17">
        <f t="shared" si="1"/>
        <v>0</v>
      </c>
      <c r="K39" s="18" t="s">
        <v>61</v>
      </c>
    </row>
    <row r="40" spans="1:11" ht="118.2" customHeight="1" x14ac:dyDescent="0.3">
      <c r="A40" s="8"/>
      <c r="B40" s="7" t="s">
        <v>41</v>
      </c>
      <c r="C40" s="16">
        <f>C41+C42</f>
        <v>1366000</v>
      </c>
      <c r="D40" s="16"/>
      <c r="E40" s="16">
        <f>E41+E42</f>
        <v>960000</v>
      </c>
      <c r="F40" s="17"/>
      <c r="G40" s="16">
        <f>G41+G42</f>
        <v>200000</v>
      </c>
      <c r="H40" s="16">
        <f>H42</f>
        <v>206000</v>
      </c>
      <c r="I40" s="16">
        <f t="shared" si="0"/>
        <v>1366000</v>
      </c>
      <c r="J40" s="16">
        <f t="shared" si="1"/>
        <v>0</v>
      </c>
    </row>
    <row r="41" spans="1:11" ht="83.4" customHeight="1" x14ac:dyDescent="0.3">
      <c r="A41" s="8"/>
      <c r="B41" s="10" t="s">
        <v>42</v>
      </c>
      <c r="C41" s="17">
        <v>960000</v>
      </c>
      <c r="D41" s="17"/>
      <c r="E41" s="43">
        <v>960000</v>
      </c>
      <c r="F41" s="17"/>
      <c r="G41" s="17"/>
      <c r="H41" s="17"/>
      <c r="I41" s="17">
        <f t="shared" si="0"/>
        <v>960000</v>
      </c>
      <c r="J41" s="17">
        <f t="shared" si="1"/>
        <v>0</v>
      </c>
      <c r="K41" s="18" t="s">
        <v>58</v>
      </c>
    </row>
    <row r="42" spans="1:11" ht="83.4" customHeight="1" x14ac:dyDescent="0.3">
      <c r="A42" s="7"/>
      <c r="B42" s="11" t="s">
        <v>52</v>
      </c>
      <c r="C42" s="17">
        <v>406000</v>
      </c>
      <c r="D42" s="17"/>
      <c r="E42" s="17"/>
      <c r="F42" s="17"/>
      <c r="G42" s="17">
        <v>200000</v>
      </c>
      <c r="H42" s="17">
        <v>206000</v>
      </c>
      <c r="I42" s="17">
        <f t="shared" si="0"/>
        <v>406000</v>
      </c>
      <c r="J42" s="17">
        <f t="shared" si="1"/>
        <v>0</v>
      </c>
      <c r="K42" s="18" t="s">
        <v>79</v>
      </c>
    </row>
    <row r="43" spans="1:11" ht="96.6" customHeight="1" x14ac:dyDescent="0.3">
      <c r="A43" s="27"/>
      <c r="B43" s="28" t="s">
        <v>53</v>
      </c>
      <c r="C43" s="39">
        <f>C44</f>
        <v>1600000</v>
      </c>
      <c r="D43" s="39"/>
      <c r="E43" s="39">
        <f>E44</f>
        <v>0</v>
      </c>
      <c r="F43" s="39">
        <f>F44</f>
        <v>1600000</v>
      </c>
      <c r="G43" s="39"/>
      <c r="H43" s="39"/>
      <c r="I43" s="16">
        <f t="shared" si="0"/>
        <v>1600000</v>
      </c>
      <c r="J43" s="16">
        <v>0</v>
      </c>
      <c r="K43" s="8" t="s">
        <v>62</v>
      </c>
    </row>
    <row r="44" spans="1:11" ht="85.2" customHeight="1" x14ac:dyDescent="0.3">
      <c r="A44" s="29"/>
      <c r="B44" s="25" t="s">
        <v>43</v>
      </c>
      <c r="C44" s="40">
        <v>1600000</v>
      </c>
      <c r="D44" s="30"/>
      <c r="E44" s="42">
        <v>0</v>
      </c>
      <c r="F44" s="40">
        <v>1600000</v>
      </c>
      <c r="G44" s="40"/>
      <c r="H44" s="40"/>
      <c r="I44" s="17">
        <f t="shared" si="0"/>
        <v>1600000</v>
      </c>
      <c r="J44" s="17">
        <f t="shared" si="1"/>
        <v>0</v>
      </c>
      <c r="K44" s="8"/>
    </row>
    <row r="45" spans="1:11" ht="15.6" x14ac:dyDescent="0.3">
      <c r="A45" s="29"/>
      <c r="B45" s="35" t="s">
        <v>56</v>
      </c>
      <c r="C45" s="34">
        <f>C10+C24</f>
        <v>27750200</v>
      </c>
      <c r="D45" s="30">
        <f>D10+D24</f>
        <v>3965424.46</v>
      </c>
      <c r="E45" s="34">
        <f>E10+E24</f>
        <v>12612201.76</v>
      </c>
      <c r="F45" s="34">
        <f>F10+F24</f>
        <v>3913657.99</v>
      </c>
      <c r="G45" s="34">
        <f>G10+G24</f>
        <v>4994889.54</v>
      </c>
      <c r="H45" s="34">
        <f>H10+H24</f>
        <v>2264026.25</v>
      </c>
      <c r="I45" s="16">
        <f t="shared" si="0"/>
        <v>27750200</v>
      </c>
      <c r="J45" s="16">
        <f t="shared" si="1"/>
        <v>0</v>
      </c>
      <c r="K45" s="36"/>
    </row>
    <row r="46" spans="1:11" ht="15.6" x14ac:dyDescent="0.3">
      <c r="A46" s="5"/>
      <c r="B46" s="31"/>
      <c r="C46" s="32"/>
      <c r="D46" s="33"/>
      <c r="E46" s="32"/>
      <c r="F46" s="32"/>
      <c r="G46" s="32"/>
      <c r="H46" s="32"/>
      <c r="I46" s="32"/>
      <c r="J46" s="32"/>
      <c r="K46" s="20"/>
    </row>
    <row r="47" spans="1:11" ht="15.6" x14ac:dyDescent="0.3">
      <c r="A47" s="2" t="s">
        <v>54</v>
      </c>
      <c r="B47" s="20"/>
      <c r="C47" s="20"/>
      <c r="D47" s="2" t="s">
        <v>44</v>
      </c>
      <c r="E47" s="20"/>
      <c r="F47" s="20"/>
      <c r="G47" s="20"/>
      <c r="H47" s="20"/>
      <c r="I47" s="20"/>
      <c r="J47" s="20"/>
      <c r="K47" s="20"/>
    </row>
    <row r="48" spans="1:11" ht="15.6" x14ac:dyDescent="0.3">
      <c r="A48" s="20"/>
      <c r="B48" s="4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15.6" x14ac:dyDescent="0.3">
      <c r="A49" s="5" t="s">
        <v>55</v>
      </c>
      <c r="B49" s="20"/>
      <c r="C49" s="20"/>
      <c r="D49" s="5" t="s">
        <v>15</v>
      </c>
      <c r="E49" s="20"/>
      <c r="F49" s="20"/>
      <c r="G49" s="20"/>
      <c r="H49" s="20"/>
      <c r="I49" s="20"/>
      <c r="J49" s="20"/>
      <c r="K49" s="20"/>
    </row>
    <row r="50" spans="1:11" ht="15.6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1:11" ht="15.6" x14ac:dyDescent="0.3">
      <c r="A51" s="5" t="s">
        <v>8</v>
      </c>
      <c r="B51" s="20"/>
      <c r="C51" s="20"/>
      <c r="D51" s="37" t="s">
        <v>74</v>
      </c>
      <c r="E51" s="20"/>
      <c r="F51" s="20"/>
      <c r="G51" s="20"/>
      <c r="H51" s="20"/>
      <c r="I51" s="20"/>
      <c r="J51" s="20"/>
      <c r="K51" s="20"/>
    </row>
    <row r="52" spans="1:11" ht="15.6" x14ac:dyDescent="0.3">
      <c r="A52" s="20"/>
      <c r="B52" s="4"/>
      <c r="C52" s="20"/>
      <c r="D52" s="20"/>
      <c r="E52" s="20"/>
      <c r="F52" s="20"/>
      <c r="G52" s="20"/>
      <c r="H52" s="20"/>
      <c r="I52" s="20"/>
      <c r="J52" s="20"/>
      <c r="K52" s="20"/>
    </row>
    <row r="53" spans="1:11" ht="15.6" x14ac:dyDescent="0.3">
      <c r="A53" s="5" t="s">
        <v>9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ht="15.6" x14ac:dyDescent="0.3">
      <c r="A54" s="2" t="s">
        <v>10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</sheetData>
  <mergeCells count="5">
    <mergeCell ref="A3:K3"/>
    <mergeCell ref="A1:K1"/>
    <mergeCell ref="A5:K5"/>
    <mergeCell ref="A6:K6"/>
    <mergeCell ref="A7:K7"/>
  </mergeCells>
  <phoneticPr fontId="11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Лист1!_Hlk32248595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2023-12-13T02:53:42Z</cp:lastPrinted>
  <dcterms:created xsi:type="dcterms:W3CDTF">2021-01-28T05:20:39Z</dcterms:created>
  <dcterms:modified xsi:type="dcterms:W3CDTF">2023-12-13T03:20:21Z</dcterms:modified>
</cp:coreProperties>
</file>