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6" windowHeight="11160"/>
  </bookViews>
  <sheets>
    <sheet name="Лист1" sheetId="1" r:id="rId1"/>
  </sheets>
  <definedNames>
    <definedName name="_Hlk32248595" localSheetId="0">Лист1!$A$195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3" i="1" l="1"/>
  <c r="C183" i="1"/>
  <c r="C156" i="1"/>
  <c r="C105" i="1"/>
  <c r="C40" i="1"/>
  <c r="E132" i="1" l="1"/>
  <c r="E128" i="1"/>
  <c r="E127" i="1"/>
  <c r="E76" i="1" l="1"/>
  <c r="E32" i="1"/>
  <c r="E27" i="1"/>
  <c r="E22" i="1"/>
  <c r="E17" i="1"/>
  <c r="E104" i="1"/>
  <c r="E163" i="1"/>
  <c r="E168" i="1"/>
  <c r="E178" i="1"/>
  <c r="E158" i="1"/>
  <c r="D104" i="1" l="1"/>
  <c r="D105" i="1" s="1"/>
  <c r="D81" i="1"/>
  <c r="D82" i="1" s="1"/>
  <c r="D31" i="1"/>
  <c r="D26" i="1"/>
  <c r="D21" i="1"/>
  <c r="D16" i="1"/>
  <c r="D17" i="1"/>
  <c r="D32" i="1"/>
  <c r="D27" i="1"/>
  <c r="D22" i="1"/>
  <c r="D24" i="1"/>
  <c r="D19" i="1"/>
  <c r="D15" i="1"/>
  <c r="D14" i="1"/>
  <c r="D96" i="1"/>
  <c r="D95" i="1"/>
  <c r="D94" i="1"/>
  <c r="D76" i="1"/>
  <c r="D97" i="1" s="1"/>
  <c r="D112" i="1"/>
  <c r="I112" i="1" s="1"/>
  <c r="J112" i="1" s="1"/>
  <c r="D44" i="1"/>
  <c r="I44" i="1" s="1"/>
  <c r="J44" i="1" s="1"/>
  <c r="E33" i="1"/>
  <c r="F33" i="1"/>
  <c r="G33" i="1"/>
  <c r="H33" i="1"/>
  <c r="E40" i="1"/>
  <c r="F40" i="1"/>
  <c r="G40" i="1"/>
  <c r="H40" i="1"/>
  <c r="E49" i="1"/>
  <c r="F49" i="1"/>
  <c r="G49" i="1"/>
  <c r="H49" i="1"/>
  <c r="E57" i="1"/>
  <c r="F57" i="1"/>
  <c r="G57" i="1"/>
  <c r="H57" i="1"/>
  <c r="E82" i="1"/>
  <c r="F82" i="1"/>
  <c r="G82" i="1"/>
  <c r="H82" i="1"/>
  <c r="E105" i="1"/>
  <c r="F105" i="1"/>
  <c r="G105" i="1"/>
  <c r="H105" i="1"/>
  <c r="E123" i="1"/>
  <c r="F123" i="1"/>
  <c r="G123" i="1"/>
  <c r="H123" i="1"/>
  <c r="E142" i="1"/>
  <c r="F142" i="1"/>
  <c r="G142" i="1"/>
  <c r="H142" i="1"/>
  <c r="E149" i="1"/>
  <c r="F149" i="1"/>
  <c r="G149" i="1"/>
  <c r="H149" i="1"/>
  <c r="E156" i="1"/>
  <c r="F156" i="1"/>
  <c r="G156" i="1"/>
  <c r="H156" i="1"/>
  <c r="E183" i="1"/>
  <c r="F183" i="1"/>
  <c r="G183" i="1"/>
  <c r="H183" i="1"/>
  <c r="D183" i="1"/>
  <c r="D156" i="1"/>
  <c r="D149" i="1"/>
  <c r="D142" i="1"/>
  <c r="D57" i="1"/>
  <c r="D33" i="1"/>
  <c r="D39" i="1"/>
  <c r="I39" i="1" s="1"/>
  <c r="J39" i="1" s="1"/>
  <c r="D34" i="1"/>
  <c r="I34" i="1" s="1"/>
  <c r="J34" i="1" s="1"/>
  <c r="I178" i="1"/>
  <c r="J178" i="1" s="1"/>
  <c r="I173" i="1"/>
  <c r="J173" i="1" s="1"/>
  <c r="I168" i="1"/>
  <c r="J168" i="1" s="1"/>
  <c r="I163" i="1"/>
  <c r="J163" i="1" s="1"/>
  <c r="I158" i="1"/>
  <c r="J158" i="1" s="1"/>
  <c r="I157" i="1"/>
  <c r="J157" i="1" s="1"/>
  <c r="I153" i="1"/>
  <c r="J153" i="1" s="1"/>
  <c r="I152" i="1"/>
  <c r="J152" i="1" s="1"/>
  <c r="I151" i="1"/>
  <c r="J151" i="1" s="1"/>
  <c r="I150" i="1"/>
  <c r="J150" i="1" s="1"/>
  <c r="I144" i="1"/>
  <c r="J144" i="1" s="1"/>
  <c r="I143" i="1"/>
  <c r="J143" i="1" s="1"/>
  <c r="I139" i="1"/>
  <c r="J139" i="1" s="1"/>
  <c r="I133" i="1"/>
  <c r="J133" i="1" s="1"/>
  <c r="I125" i="1"/>
  <c r="J125" i="1" s="1"/>
  <c r="I124" i="1"/>
  <c r="J124" i="1" s="1"/>
  <c r="I117" i="1"/>
  <c r="J117" i="1" s="1"/>
  <c r="I107" i="1"/>
  <c r="J107" i="1" s="1"/>
  <c r="I106" i="1"/>
  <c r="J106" i="1" s="1"/>
  <c r="I98" i="1"/>
  <c r="J98" i="1" s="1"/>
  <c r="I93" i="1"/>
  <c r="J93" i="1" s="1"/>
  <c r="I90" i="1"/>
  <c r="J90" i="1" s="1"/>
  <c r="I89" i="1"/>
  <c r="J89" i="1" s="1"/>
  <c r="I84" i="1"/>
  <c r="J84" i="1" s="1"/>
  <c r="I83" i="1"/>
  <c r="J83" i="1" s="1"/>
  <c r="I77" i="1"/>
  <c r="J77" i="1" s="1"/>
  <c r="I72" i="1"/>
  <c r="J72" i="1" s="1"/>
  <c r="I69" i="1"/>
  <c r="J69" i="1" s="1"/>
  <c r="I68" i="1"/>
  <c r="J68" i="1" s="1"/>
  <c r="I59" i="1"/>
  <c r="J59" i="1" s="1"/>
  <c r="I58" i="1"/>
  <c r="J58" i="1" s="1"/>
  <c r="I51" i="1"/>
  <c r="J51" i="1" s="1"/>
  <c r="I50" i="1"/>
  <c r="J50" i="1" s="1"/>
  <c r="I43" i="1"/>
  <c r="J43" i="1" s="1"/>
  <c r="I42" i="1"/>
  <c r="J42" i="1" s="1"/>
  <c r="I41" i="1"/>
  <c r="J41" i="1" s="1"/>
  <c r="I38" i="1"/>
  <c r="J38" i="1" s="1"/>
  <c r="I37" i="1"/>
  <c r="J37" i="1" s="1"/>
  <c r="I28" i="1"/>
  <c r="J28" i="1" s="1"/>
  <c r="I23" i="1"/>
  <c r="J23" i="1" s="1"/>
  <c r="I18" i="1"/>
  <c r="J18" i="1" s="1"/>
  <c r="I13" i="1"/>
  <c r="J13" i="1" s="1"/>
  <c r="I149" i="1" l="1"/>
  <c r="J149" i="1" s="1"/>
  <c r="I142" i="1"/>
  <c r="J142" i="1" s="1"/>
  <c r="D40" i="1"/>
  <c r="I40" i="1" s="1"/>
  <c r="J40" i="1" s="1"/>
  <c r="E184" i="1"/>
  <c r="I183" i="1"/>
  <c r="J183" i="1" s="1"/>
  <c r="H184" i="1"/>
  <c r="G184" i="1"/>
  <c r="F184" i="1"/>
  <c r="I33" i="1"/>
  <c r="J33" i="1" s="1"/>
  <c r="I156" i="1"/>
  <c r="J156" i="1" s="1"/>
  <c r="I105" i="1"/>
  <c r="J105" i="1" s="1"/>
  <c r="I81" i="1"/>
  <c r="J81" i="1" s="1"/>
  <c r="D49" i="1"/>
  <c r="I49" i="1" s="1"/>
  <c r="J49" i="1" s="1"/>
  <c r="D123" i="1"/>
  <c r="I123" i="1" s="1"/>
  <c r="J123" i="1" s="1"/>
  <c r="I57" i="1"/>
  <c r="J57" i="1" s="1"/>
  <c r="I104" i="1"/>
  <c r="J104" i="1" s="1"/>
  <c r="I82" i="1"/>
  <c r="J82" i="1" s="1"/>
  <c r="D184" i="1" l="1"/>
  <c r="I184" i="1" s="1"/>
  <c r="J184" i="1" s="1"/>
</calcChain>
</file>

<file path=xl/sharedStrings.xml><?xml version="1.0" encoding="utf-8"?>
<sst xmlns="http://schemas.openxmlformats.org/spreadsheetml/2006/main" count="243" uniqueCount="136">
  <si>
    <t>№</t>
  </si>
  <si>
    <t>Статьи расходов</t>
  </si>
  <si>
    <t>Смета расходов</t>
  </si>
  <si>
    <t>Промежуточный отчет № 1</t>
  </si>
  <si>
    <t>Промежуточный Отчет № 2</t>
  </si>
  <si>
    <t>Промежуточный Отчет № 3</t>
  </si>
  <si>
    <t>Промежуточный Отчет № 4</t>
  </si>
  <si>
    <t>Контрагент, дата и назначения платежа</t>
  </si>
  <si>
    <t>Руководитель организации _____________</t>
  </si>
  <si>
    <t>Бухгалтер организации _____________</t>
  </si>
  <si>
    <t>Дата:</t>
  </si>
  <si>
    <t xml:space="preserve">М.П. </t>
  </si>
  <si>
    <t>__________________________________</t>
  </si>
  <si>
    <t>* Заполняется в соответствии с Требованиями к отчету о расходовании денежных средств</t>
  </si>
  <si>
    <t>Заключительный Отчет</t>
  </si>
  <si>
    <t>Сумма (3+4+5+6+7)</t>
  </si>
  <si>
    <t>Остаток (2-8)</t>
  </si>
  <si>
    <t>Приложение 5 
к Договору о предоставлении государственного гранта
от «14» марта 2023 года №___</t>
  </si>
  <si>
    <t>Могилюк С.В.</t>
  </si>
  <si>
    <t>Административные затраты:</t>
  </si>
  <si>
    <t>Заработная плата, в том числе:</t>
  </si>
  <si>
    <t>Руководитель проекта</t>
  </si>
  <si>
    <t>Менеджер проекта</t>
  </si>
  <si>
    <t>Специалист по связям с общественностью</t>
  </si>
  <si>
    <t>Бухгалтер</t>
  </si>
  <si>
    <t>ИТОГО</t>
  </si>
  <si>
    <t>социальный налог и социальные отчисления</t>
  </si>
  <si>
    <t>обязательное медицинское страхование</t>
  </si>
  <si>
    <t>банковские услуги</t>
  </si>
  <si>
    <t>почтовые рассходы</t>
  </si>
  <si>
    <t>Прямые расходы:</t>
  </si>
  <si>
    <t>Мероприятие 1: Проведение анализа текущей ситуации для уточнения проблем в с.Ефремовка-Павлодарского района и с.Баянаул- Баянаульского района.</t>
  </si>
  <si>
    <t>Услуги эксперта по разработке анкет и анализу результатов опроса</t>
  </si>
  <si>
    <t>Услуги переводчика</t>
  </si>
  <si>
    <t>Мероприятие 2: Проведение информационной работы среди сельского населения по основам местного самоуправления.</t>
  </si>
  <si>
    <t>Услуги координаторов в сельской месности</t>
  </si>
  <si>
    <t xml:space="preserve">Мероприятие 3: Проведение серии семинаров/тренингов по правовым вопросам деятельности МСУ, по открытым бюджетам, по работе с порталами государственных органов для граждан. </t>
  </si>
  <si>
    <t xml:space="preserve"> Услуги тренера  по разработке обучающих материалов и проведение семинаров. </t>
  </si>
  <si>
    <t>Командировочные расходы: суточные</t>
  </si>
  <si>
    <t>Командировочные расходы: проживание</t>
  </si>
  <si>
    <t>Аренда транспорта для выезда проведения тренингов</t>
  </si>
  <si>
    <t>Услуги сельских координаторов</t>
  </si>
  <si>
    <t xml:space="preserve">Кофе- брейк </t>
  </si>
  <si>
    <t>Мероприятие 4: Проведении серии обучающих семинаров/тренингов для государственных органов</t>
  </si>
  <si>
    <t>Услуги трнера по разработке обучающих материалов и проведению  тренингов.</t>
  </si>
  <si>
    <t>Разработка Положения о деятельности группы</t>
  </si>
  <si>
    <t>Услуги координатора</t>
  </si>
  <si>
    <t>Меропритияе 6:Разработка планов решения местных проблем с вовлечением местного сообщества и органов государственной власти</t>
  </si>
  <si>
    <t xml:space="preserve">Услуги эксперта  по разработке эффективных планов, по решению тех или иных проблем основанного на потребностях населения </t>
  </si>
  <si>
    <t>Аренда транспорта -  выезд в сёла   для встреч с инициативными группами по  разработке эффективного плана,  решения тех или иных проблем основанного на потребностях населения</t>
  </si>
  <si>
    <t>Мероприятие 7: Поддержка в ходе реализации проблем по решению среди сельского населения через возможности местного самоуправления.</t>
  </si>
  <si>
    <t xml:space="preserve">Услуги консультантов </t>
  </si>
  <si>
    <t>Меропритияе 8: Организация и проведение обменной программы внутри области по обмену опытом групп работы местного самоуправления.</t>
  </si>
  <si>
    <t>Аренда транспорта для выезда по обмену опытом инициативных групп с посещением групп МСУ других районов Павлодарской области</t>
  </si>
  <si>
    <t>Вода</t>
  </si>
  <si>
    <t>Питание участников</t>
  </si>
  <si>
    <t xml:space="preserve">Меропритие 9: Продвижение и тиражирование позитивного опыта – историй успеха решения проблем через СМИ, социальные сети. </t>
  </si>
  <si>
    <t>Создание положительных кейсов участия граждан в управлении территориями</t>
  </si>
  <si>
    <t>Услуги  разработчика  видеороликов</t>
  </si>
  <si>
    <t>Услуги веб-дизайнера</t>
  </si>
  <si>
    <t>Услуги фото-видеосъемки</t>
  </si>
  <si>
    <t>Мероприятие 5: Формирование инициативных групп в с.Баянаул и с.Ефремовка по выявлению и решению проблем в развитии села.</t>
  </si>
  <si>
    <t>Всего</t>
  </si>
  <si>
    <t>в т.ч.</t>
  </si>
  <si>
    <t>Синяк И.Н.</t>
  </si>
  <si>
    <t>Грантополучатель: ОЮЛ "Ассоциация Гражданский Альянс Павлодарской области"</t>
  </si>
  <si>
    <t>Тема гранта: Эффективное МСУ Прииртышья</t>
  </si>
  <si>
    <t>Сумма гранта: 5 420 000 (пять миллионов четыреста двадцать тысяч) тенге</t>
  </si>
  <si>
    <t>Табель за август, сентябрь, октябрь 23 г., ведомости по зарплате за август, сентябрь, октябрь 23 г.</t>
  </si>
  <si>
    <t>ПФ АО Евразийский банк, услуги бануа, пп 971325 от 31.10.23, пп 958734 от 29.09.23</t>
  </si>
  <si>
    <t xml:space="preserve">Гуляев Сергей Николаевич, договор возмездного оказания услуг 5/1-Ц от 18.04.2023 г., АВР 5/1 от 30.10.2023, пп 141 от 01.11.23 </t>
  </si>
  <si>
    <t>НАО ПдГ ОПВ пп 181 от 01.11.23</t>
  </si>
  <si>
    <t>НАО ПдГ ВОСМС пп 243 от 01.11.2023</t>
  </si>
  <si>
    <t>УГД по г. Павлодару ИПН пп 36 от 01.11.2023</t>
  </si>
  <si>
    <t>договор возмездного оказания услуг 6-Ц от 18.04.2023 г., АВР 6/3 от 15.11.2023</t>
  </si>
  <si>
    <t xml:space="preserve">Гуляев Сергей Николаевич, договор возмездного оказания услуг 4/1-Ц от 18.04.2023 г., АВР 4/1 от 30.10.2023, пп 141 от 01.11.23 </t>
  </si>
  <si>
    <t>договор возмездного оказания услуг 6-Ц от 18.04.2023 г., АВР 6/4 от 15.11.2023</t>
  </si>
  <si>
    <t>договор возмездного оказания услуг 5-Ц от 18.04.2023 г., АВР 5/5 от 15.11.2023</t>
  </si>
  <si>
    <t>договор возмездного оказания услуг 6/7-Ц от 18.04.2023 г., АВР 6/7 от 15.11.2023</t>
  </si>
  <si>
    <t>ИП Нурмагамбетов, договор возмездного оказания услуг № 11 от 01.10.23 г., АВР 10 от 24.10.23 г., СФ 10 от 24.10.23 г. пп 139 от 24.10.23 г.</t>
  </si>
  <si>
    <t>УГД по г. Павлодару ИПН пп 34 от 24.10.2023</t>
  </si>
  <si>
    <t xml:space="preserve">Ананийчук Елена Ивановна, договор возмездного оказания услуг 10-Ц от 01.10.2023 г., АВР 10 от 30.10.2023, пп 137 от 24.10.23 </t>
  </si>
  <si>
    <t>ТОО Крендель, счет на оплату ЦБ000000382 от 30.10.2023, накл и АВР ЦБ000045175 от 02.11.23, ЭСФ 20720 от 03.11.2023, пп 143 от 01.11.23</t>
  </si>
  <si>
    <t>ТОО САФФИ накл. 5787 от 11.07.23 г., ЭСФ 5837 от 18.07.23 г. ФЧ 14567 от 11.07.23 г., накл. 7083 от 15.08.23 г., ЭСФ 7127 от 18.08.23 г. ФЧ 15003 от 15.08.23 г., ТОО Скиф Трейд, ФЧ 288 от 15.11.23 г.</t>
  </si>
  <si>
    <t>договор возмездного оказания услуг 5-Ц от 18.04.2023 г., АВР 5/6 от 15.11.2023</t>
  </si>
  <si>
    <t>договор возмездного оказания услуг 9/1-Ц от 18.04.2023 г., АВР 9/1 от 15.11.2023</t>
  </si>
  <si>
    <t>договор возмездного оказания услуг 9/2-Ц от 18.04.2023 г., АВР 9/2 от 15.11.2023</t>
  </si>
  <si>
    <t>договор возмездного оказания услуг 9/3-Ц от 18.04.2023 г., АВР 9/3 от 15.11.2023</t>
  </si>
  <si>
    <t>договор возмездного оказания услуг 9/4-Ц от 18.04.2023 г., АВР 9/4 от 15.11.2023</t>
  </si>
  <si>
    <t>НАО ПдГ ВОСМС пп 293 от 17.11.2023</t>
  </si>
  <si>
    <t>НАО ПдГ, ВОСМС, пп 267 от 17.11.23, пп 265 от 17.11.23, пп 266 от 17.11.23</t>
  </si>
  <si>
    <t>НАО ПдГ, ООСМС, пп 187 от 24.10.23, пп 188 от 24.10.23, пп 274 от 17.11.23</t>
  </si>
  <si>
    <t>НАО ПдГ, социальные отчисления, пп 186 от 24.10.23, пп 185 от 24.10.23, пп 273 от 17.11.23</t>
  </si>
  <si>
    <t>НАО ПдГ ОПВ пп 291 от 17.11.23</t>
  </si>
  <si>
    <t>УГД по г. Павлодару, социальный налог, пп 33 от 24.10.23, пп 40 от 17.11.23</t>
  </si>
  <si>
    <t>Авансовые отчеты № 5-Ц от 15.11.23, № 6-Ц от 15.11.23 г., № 7-Ц от 15.11.23 г., пп 171 от 17.11.23, пп 172 от 17.11.23, пп 173 от 17.11.23, командировочные удостоверения</t>
  </si>
  <si>
    <t>НАО ПдГ, ОПВ, пп 270 от 17.11.23, пп 269 от 17.11.23, пп 268 от 17.11.23</t>
  </si>
  <si>
    <t>Гашек Ю. пп 176 от 17.11.23</t>
  </si>
  <si>
    <t>Деймунд В.Г. пп 177 от 17.01.23</t>
  </si>
  <si>
    <t xml:space="preserve">Нагымов Мереке Болташулы, договор возмездного оказания услуг 2/2-Ц от 18.04.2023 г., АВР 2/2 от 30.10.2023, пп 181 от 17.11.23 </t>
  </si>
  <si>
    <t xml:space="preserve">Нагымов Мереке Болташулы, договор возмездного оказания услуг 5/4-Ц от 18.04.2023 г., АВР 5/4 от 15.11.2023, пп 181 от 17.11.23 </t>
  </si>
  <si>
    <t xml:space="preserve">Гуляев Сергей Николаевич, договор возмездного оказания услуг 5/2-Ц от 18.04.2023 г., АВР 5/2 от 30.10.2023, пп 178 от 17.11.23 </t>
  </si>
  <si>
    <t xml:space="preserve">Гуляев Сергей Николаевич, договор возмездного оказания услуг 6/1-Ц от 18.04.2023 г., АВР 6/1 от 15.11.2023, пп 178 от 17.11.23 </t>
  </si>
  <si>
    <t>Синяк И.Н., пп 169 от 17.11.23</t>
  </si>
  <si>
    <t xml:space="preserve">Ананийчук Елена Ивановна, договор возмездного оказания услуг 3/5-Ц от 18.04.2023 г., АВР 3/5 от 31.08.2023, пп 175 от 17.11.23 </t>
  </si>
  <si>
    <t xml:space="preserve">Ананийчук Елена Ивановна, договор возмездного оказания услуг 4/4-Ц от 18.04.2023 г., АВР 4/4 от 31.08.2023, пп 175 от 17.11.23 </t>
  </si>
  <si>
    <t xml:space="preserve">Поух Марина Михайловна, договор возмездного оказания услуг 6/2-Ц от 18.04.2023 г., АВР 6/2 от 15.11.2023, пп 183 от 17.11.23 </t>
  </si>
  <si>
    <t>Поух Марина Михайловна пп 183 от 17.11.23</t>
  </si>
  <si>
    <t>Поух М.М. пп 183 от 17.11.23</t>
  </si>
  <si>
    <t xml:space="preserve">Абимульдина Сауле Токтасыновна, договор возмездного оказания услуг 3/4-Ц от 18.04.2023 г., АВР 3/4 от 15.11.2023, пп 174 от 17.11.23 </t>
  </si>
  <si>
    <t xml:space="preserve">Абимульдина Сауле Токтасыновна, договор возмездного оказания услуг 4/2-Ц от 18.04.2023 г., АВР 4/2 от 15.11.2023, пп 174 от 17.11.23 </t>
  </si>
  <si>
    <t xml:space="preserve">Абимульдина Сауле Токтасыновна, договор возмездного оказания услуг 6/5-Ц от 18.04.2023 г., АВР 6/5 от 15.11.2023, пп 174 от 17.11.23 </t>
  </si>
  <si>
    <t xml:space="preserve">Шин Светлана Гир-Соновна, договор возмездного оказания услуг 2/1-Ц от 18.04.2023 г., АВР 2/1 от 30.10.2023, пп 185 от 17.11.23 </t>
  </si>
  <si>
    <t xml:space="preserve">Шин Светлана Гир-Соновна, договор возмездного оказания услуг 3/3-Ц от 18.04.2023 г., АВР 3/3 от 15.11.2023, пп 185 от 17.11.23 </t>
  </si>
  <si>
    <t xml:space="preserve">Шин Светлана Гир-Соновна, договор возмездного оказания услуг 5/3-Ц от 18.04.2023 г., АВР 5/3 от 15.11.2023, пп 185 от 17.11.23 </t>
  </si>
  <si>
    <t xml:space="preserve">Пучкова Евгения Олеговна, договор возмездного оказания услуг 4/3-Ц от 18.04.2023 г., АВР 4/3 от 16.11.2023, пп 184 от 17.11.23 </t>
  </si>
  <si>
    <t xml:space="preserve">Пучкова Евгения Олеговна, договор возмездного оказания услуг 6/6-Ц от 18.04.2023 г., АВР 6/6 от 15.11.2023, пп 184 от 17.11.23 </t>
  </si>
  <si>
    <t xml:space="preserve">Пучкова Евгения Олеговна, договор возмездного оказания услуг 7/1-Ц от 18.04.2023 г., АВР 7/1 от 15.11.2023, пп 184 от 17.11.23 </t>
  </si>
  <si>
    <t>Кравченко М.А., пп 166 от 17.11.23</t>
  </si>
  <si>
    <t>Поух М. М., пп 167 от 17.11.23</t>
  </si>
  <si>
    <t>Кильдибекова Б. пп 179 от 17.11.23</t>
  </si>
  <si>
    <t xml:space="preserve">Могилюк С.В., пп 168 от 17.11.23 </t>
  </si>
  <si>
    <t xml:space="preserve">Кравченко Максим Александрович, договор возмездного оказания услуг 3/2-Ц от 18.04.2023 г., АВР 3/2 от 15.11.2023, пп 180 от 17.11.23 </t>
  </si>
  <si>
    <t xml:space="preserve">Кравченко Максим Александрович, договор возмездного оказания услуг 6/3-Ц от 18.04.2023 г., АВР 6/3 от 15.11.2023, пп 180 от 17.11.23 </t>
  </si>
  <si>
    <t>Кравченко М.А. пп 180 от 17.11.23</t>
  </si>
  <si>
    <t>Кравченко М.А.пп 180 от 17.11.23</t>
  </si>
  <si>
    <t xml:space="preserve">ТОО СДЭК-Павлодар,  АВР 227 от 05.04.23, ФЧ 8206 от 05.04.23, ЭСФ 227 от 05.04.23, АВР 661 от 17.08.23, ФЧ 14183 от 17.08.23, ЭСФ 661 от 18.08.23 г., АВР 721 от 12.09.23, ФЧ 37 от 12.09.23, ЭСФ 721 от 15.09.23 г. (а/о № 3-Ц от 30.10.23 г., перечислено с р/сч в подотчет пп 170 от 17.11.23 Г.) </t>
  </si>
  <si>
    <t>ТОО Крендель, счет на оплату ЦБ000000382 от 30.10.2023, накл и АВР ЦБ000045175 от 02.11.23, ЭСФ 20720 от 03.11.2023, пп 143 от 01.11.23; накл ЦБ000046303 от 09.11.23 г., ФЧ 7816 от 09.11.23 г.; ТОО Скиф Трейд накл. 49200137 от 30.10.23 , ЭСФ 611000053738 от 06.11.23 г. ФЧ 137 от 30.10.23 г. АО 4-Ц от 15.11.2023 г., пп 170 от 17.11.2023 г.</t>
  </si>
  <si>
    <t>УГД по г. Павлодару, ИПН, пп 39 от 17.11.23</t>
  </si>
  <si>
    <t>УГД по г. Павлодару ИПН пп 41 от 17.11.2023</t>
  </si>
  <si>
    <t>НАО ПдГ ВОСМС пп 294 от 17.11.2023</t>
  </si>
  <si>
    <t>НАО ПдГ ОПВ пп 292 от 17.11.23</t>
  </si>
  <si>
    <r>
      <t xml:space="preserve">УГД по г. Павлодару ИПН пп 41 от 17.11.2023, </t>
    </r>
    <r>
      <rPr>
        <sz val="10"/>
        <color theme="1"/>
        <rFont val="Times New Roman"/>
        <family val="1"/>
        <charset val="204"/>
      </rPr>
      <t>пп 43      от 21.11.2023</t>
    </r>
  </si>
  <si>
    <r>
      <t xml:space="preserve">НАО ПдГ ВОСМС пп 294 от 17.11.2023 </t>
    </r>
    <r>
      <rPr>
        <sz val="10"/>
        <color theme="1"/>
        <rFont val="Times New Roman"/>
        <family val="1"/>
        <charset val="204"/>
      </rPr>
      <t>возврат по Островской на сумму 1600 пп</t>
    </r>
  </si>
  <si>
    <r>
      <t>Островская Ирина Евгеньевна, договор возмездного оказания услуг 6/4-Ц от 18.04.2023 г., АВР 6/4 от 15.11.2023, пп 182 от 17.11.23 ,</t>
    </r>
    <r>
      <rPr>
        <sz val="10"/>
        <color rgb="FFFF0000"/>
        <rFont val="Times New Roman"/>
        <family val="1"/>
        <charset val="204"/>
      </rPr>
      <t xml:space="preserve"> </t>
    </r>
    <r>
      <rPr>
        <sz val="10"/>
        <color theme="1"/>
        <rFont val="Times New Roman"/>
        <family val="1"/>
        <charset val="204"/>
      </rPr>
      <t>пп 188     от 21.11.23</t>
    </r>
  </si>
  <si>
    <t>ЗАКЛЮЧИТЕЛЬНЫЙ ОТЧЕТ О РАСХОДОВАНИИ ДЕНЕЖНЫХ СРЕДСТВ*</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</si>
</sst>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1"/>
      <color theme="1"/>
      <name val="Times New Roman"/>
      <family val="1"/>
      <charset val="204"/>
    </font>
    <font>
      <b/>
      <sz val="11"/>
      <color rgb="FF000000"/>
      <name val="Times New Roman"/>
      <family val="1"/>
      <charset val="204"/>
    </font>
    <font>
      <sz val="11"/>
      <color theme="1"/>
      <name val="Times New Roman"/>
      <family val="1"/>
      <charset val="204"/>
    </font>
    <font>
      <sz val="11"/>
      <color rgb="FF000000"/>
      <name val="Times New Roman"/>
      <family val="1"/>
      <charset val="204"/>
    </font>
    <font>
      <sz val="12"/>
      <color rgb="FF0D0D0D"/>
      <name val="Times New Roman"/>
      <family val="1"/>
      <charset val="204"/>
    </font>
    <font>
      <b/>
      <sz val="11"/>
      <color theme="1"/>
      <name val="Calibri"/>
      <family val="2"/>
      <charset val="204"/>
      <scheme val="minor"/>
    </font>
    <font>
      <sz val="11"/>
      <name val="Times New Roman"/>
      <family val="1"/>
      <charset val="204"/>
    </font>
    <font>
      <sz val="10"/>
      <color rgb="FF000000"/>
      <name val="Times New Roman"/>
      <family val="1"/>
      <charset val="204"/>
    </font>
    <font>
      <i/>
      <sz val="10"/>
      <color theme="1"/>
      <name val="Times New Roman"/>
      <family val="1"/>
      <charset val="204"/>
    </font>
    <font>
      <sz val="10"/>
      <name val="Times New Roman"/>
      <family val="1"/>
      <charset val="204"/>
    </font>
    <font>
      <sz val="10"/>
      <color rgb="FFFF0000"/>
      <name val="Times New Roman"/>
      <family val="1"/>
      <charset val="204"/>
    </font>
  </fonts>
  <fills count="8">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1">
    <xf numFmtId="0" fontId="0" fillId="0" borderId="0"/>
  </cellStyleXfs>
  <cellXfs count="58">
    <xf numFmtId="0" fontId="0" fillId="0" borderId="0" xfId="0"/>
    <xf numFmtId="0" fontId="2" fillId="0" borderId="0" xfId="0" applyFont="1" applyAlignment="1">
      <alignment horizontal="center" vertical="center"/>
    </xf>
    <xf numFmtId="0" fontId="2" fillId="0" borderId="0" xfId="0" applyFont="1"/>
    <xf numFmtId="0" fontId="1" fillId="0" borderId="0" xfId="0" applyFont="1" applyAlignment="1">
      <alignment horizontal="justify" vertical="center"/>
    </xf>
    <xf numFmtId="0" fontId="2"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applyAlignment="1">
      <alignment vertical="center"/>
    </xf>
    <xf numFmtId="0" fontId="8" fillId="0" borderId="1" xfId="0" applyFont="1" applyBorder="1" applyAlignment="1">
      <alignment horizontal="center"/>
    </xf>
    <xf numFmtId="2" fontId="9" fillId="0" borderId="1" xfId="0" applyNumberFormat="1" applyFont="1" applyBorder="1" applyAlignment="1">
      <alignment vertical="center" wrapText="1"/>
    </xf>
    <xf numFmtId="2" fontId="12" fillId="4" borderId="1" xfId="0" applyNumberFormat="1" applyFont="1" applyFill="1" applyBorder="1" applyAlignment="1">
      <alignment vertical="center" wrapText="1"/>
    </xf>
    <xf numFmtId="0" fontId="8" fillId="4" borderId="1" xfId="0" applyFont="1" applyFill="1" applyBorder="1"/>
    <xf numFmtId="2" fontId="9" fillId="4" borderId="1" xfId="0" applyNumberFormat="1" applyFont="1" applyFill="1" applyBorder="1" applyAlignment="1">
      <alignment vertical="center" wrapText="1"/>
    </xf>
    <xf numFmtId="2" fontId="9" fillId="4" borderId="2" xfId="0" applyNumberFormat="1" applyFont="1" applyFill="1" applyBorder="1" applyAlignment="1">
      <alignment vertical="center" wrapText="1"/>
    </xf>
    <xf numFmtId="0" fontId="8" fillId="0" borderId="1" xfId="0" applyFont="1" applyBorder="1"/>
    <xf numFmtId="0" fontId="6" fillId="0" borderId="1" xfId="0" applyFont="1" applyBorder="1"/>
    <xf numFmtId="2" fontId="6" fillId="3" borderId="1" xfId="0" applyNumberFormat="1" applyFont="1" applyFill="1" applyBorder="1" applyAlignment="1">
      <alignment wrapText="1"/>
    </xf>
    <xf numFmtId="0" fontId="6" fillId="3" borderId="1" xfId="0" applyFont="1" applyFill="1" applyBorder="1"/>
    <xf numFmtId="2" fontId="8" fillId="5" borderId="1" xfId="0" applyNumberFormat="1" applyFont="1" applyFill="1" applyBorder="1" applyAlignment="1">
      <alignment wrapText="1"/>
    </xf>
    <xf numFmtId="0" fontId="0" fillId="0" borderId="1" xfId="0" applyBorder="1"/>
    <xf numFmtId="2" fontId="8" fillId="5" borderId="1" xfId="0" applyNumberFormat="1" applyFont="1" applyFill="1" applyBorder="1" applyAlignment="1">
      <alignment vertical="top" wrapText="1"/>
    </xf>
    <xf numFmtId="2" fontId="8" fillId="0" borderId="0" xfId="0" applyNumberFormat="1" applyFont="1" applyAlignment="1">
      <alignment vertical="top" wrapText="1"/>
    </xf>
    <xf numFmtId="0" fontId="9" fillId="0" borderId="1" xfId="0" applyFont="1" applyBorder="1" applyAlignment="1">
      <alignment vertical="center" wrapText="1"/>
    </xf>
    <xf numFmtId="0" fontId="0" fillId="0" borderId="3" xfId="0" applyBorder="1"/>
    <xf numFmtId="2" fontId="8" fillId="0" borderId="1" xfId="0" applyNumberFormat="1" applyFont="1" applyBorder="1" applyAlignment="1">
      <alignment vertical="top" wrapText="1"/>
    </xf>
    <xf numFmtId="0" fontId="9" fillId="0" borderId="1" xfId="0" applyFont="1" applyBorder="1" applyAlignment="1">
      <alignment horizontal="right" vertical="center" wrapText="1"/>
    </xf>
    <xf numFmtId="2" fontId="8" fillId="4" borderId="1" xfId="0" applyNumberFormat="1" applyFont="1" applyFill="1" applyBorder="1" applyAlignment="1">
      <alignment wrapText="1"/>
    </xf>
    <xf numFmtId="0" fontId="13" fillId="0" borderId="0" xfId="0" applyFont="1"/>
    <xf numFmtId="0" fontId="3" fillId="6" borderId="1" xfId="0" applyFont="1" applyFill="1" applyBorder="1" applyAlignment="1">
      <alignment vertical="center" wrapText="1"/>
    </xf>
    <xf numFmtId="0" fontId="3" fillId="7" borderId="1" xfId="0" applyFont="1" applyFill="1" applyBorder="1" applyAlignment="1">
      <alignment horizontal="right" vertical="top" wrapText="1" indent="1"/>
    </xf>
    <xf numFmtId="2" fontId="9" fillId="7" borderId="1" xfId="0" applyNumberFormat="1" applyFont="1" applyFill="1" applyBorder="1" applyAlignment="1">
      <alignment vertical="center" wrapText="1"/>
    </xf>
    <xf numFmtId="0" fontId="3" fillId="7" borderId="1" xfId="0" applyFont="1" applyFill="1" applyBorder="1" applyAlignment="1">
      <alignment vertical="center" wrapText="1"/>
    </xf>
    <xf numFmtId="0" fontId="6" fillId="4" borderId="1" xfId="0" applyFont="1" applyFill="1" applyBorder="1" applyAlignment="1">
      <alignment horizontal="right"/>
    </xf>
    <xf numFmtId="0" fontId="4" fillId="6" borderId="1" xfId="0" applyFont="1" applyFill="1" applyBorder="1" applyAlignment="1">
      <alignment vertical="center" wrapText="1"/>
    </xf>
    <xf numFmtId="0" fontId="6" fillId="6" borderId="1" xfId="0" applyFont="1" applyFill="1" applyBorder="1" applyAlignment="1">
      <alignment horizontal="center"/>
    </xf>
    <xf numFmtId="2" fontId="6" fillId="6" borderId="1" xfId="0" applyNumberFormat="1" applyFont="1" applyFill="1" applyBorder="1" applyAlignment="1">
      <alignment horizontal="right" wrapText="1"/>
    </xf>
    <xf numFmtId="0" fontId="6" fillId="6" borderId="1" xfId="0" applyFont="1" applyFill="1" applyBorder="1"/>
    <xf numFmtId="0" fontId="11" fillId="6" borderId="1" xfId="0" applyFont="1" applyFill="1" applyBorder="1"/>
    <xf numFmtId="0" fontId="7" fillId="6" borderId="0" xfId="0" applyFont="1" applyFill="1" applyAlignment="1">
      <alignment horizontal="right" vertical="center" wrapText="1"/>
    </xf>
    <xf numFmtId="0" fontId="7" fillId="6" borderId="1" xfId="0" applyFont="1" applyFill="1" applyBorder="1" applyAlignment="1">
      <alignment horizontal="right" vertical="center" wrapText="1"/>
    </xf>
    <xf numFmtId="0" fontId="11" fillId="0" borderId="1" xfId="0" applyFont="1" applyBorder="1"/>
    <xf numFmtId="2" fontId="6" fillId="0" borderId="1" xfId="0" applyNumberFormat="1" applyFont="1" applyBorder="1" applyAlignment="1">
      <alignment horizontal="right" wrapText="1"/>
    </xf>
    <xf numFmtId="0" fontId="11" fillId="0" borderId="0" xfId="0" applyFont="1"/>
    <xf numFmtId="0" fontId="4" fillId="7" borderId="1" xfId="0" applyFont="1" applyFill="1" applyBorder="1" applyAlignment="1">
      <alignment vertical="center" wrapText="1"/>
    </xf>
    <xf numFmtId="0" fontId="14" fillId="0" borderId="1" xfId="0" applyFont="1" applyBorder="1" applyAlignment="1">
      <alignment vertical="center" wrapText="1"/>
    </xf>
    <xf numFmtId="2" fontId="12" fillId="4" borderId="1" xfId="0" applyNumberFormat="1" applyFont="1" applyFill="1" applyBorder="1" applyAlignment="1">
      <alignment horizontal="right" vertical="center" wrapText="1"/>
    </xf>
    <xf numFmtId="0" fontId="9" fillId="0" borderId="4" xfId="0" applyFont="1" applyBorder="1" applyAlignment="1">
      <alignment vertical="center" wrapText="1"/>
    </xf>
    <xf numFmtId="0" fontId="15" fillId="0" borderId="1" xfId="0" applyFont="1" applyBorder="1" applyAlignment="1">
      <alignment vertical="center" wrapText="1"/>
    </xf>
    <xf numFmtId="0" fontId="15" fillId="4" borderId="1" xfId="0" applyFont="1" applyFill="1" applyBorder="1" applyAlignment="1">
      <alignment vertical="center" wrapText="1"/>
    </xf>
    <xf numFmtId="0" fontId="2" fillId="0" borderId="0" xfId="0" applyFont="1" applyAlignment="1">
      <alignment horizontal="center" vertical="center" wrapText="1"/>
    </xf>
    <xf numFmtId="0" fontId="1" fillId="0" borderId="0" xfId="0" applyFont="1" applyAlignment="1">
      <alignment horizontal="right" vertical="center" wrapText="1"/>
    </xf>
    <xf numFmtId="0" fontId="5" fillId="0" borderId="0" xfId="0" applyFont="1" applyAlignment="1">
      <alignment horizontal="left" vertical="center"/>
    </xf>
    <xf numFmtId="0" fontId="4" fillId="4"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95"/>
  <sheetViews>
    <sheetView tabSelected="1" view="pageBreakPreview" topLeftCell="A142" zoomScaleNormal="100" zoomScaleSheetLayoutView="100" workbookViewId="0">
      <selection activeCell="M68" sqref="M68"/>
    </sheetView>
  </sheetViews>
  <sheetFormatPr defaultRowHeight="14.4" x14ac:dyDescent="0.3"/>
  <cols>
    <col min="2" max="2" width="46" customWidth="1"/>
    <col min="3" max="3" width="8.6640625" customWidth="1"/>
    <col min="4" max="4" width="11.21875" customWidth="1"/>
    <col min="5" max="5" width="8.109375" customWidth="1"/>
    <col min="6" max="8" width="4.5546875" hidden="1" customWidth="1"/>
    <col min="9" max="9" width="14" customWidth="1"/>
    <col min="10" max="10" width="10.33203125" customWidth="1"/>
    <col min="11" max="11" width="36" customWidth="1"/>
  </cols>
  <sheetData>
    <row r="2" spans="1:11" ht="15.6" x14ac:dyDescent="0.3">
      <c r="A2" s="55" t="s">
        <v>17</v>
      </c>
      <c r="B2" s="55"/>
      <c r="C2" s="55"/>
      <c r="D2" s="55"/>
      <c r="E2" s="55"/>
      <c r="F2" s="55"/>
      <c r="G2" s="55"/>
      <c r="H2" s="55"/>
      <c r="I2" s="55"/>
      <c r="J2" s="55"/>
      <c r="K2" s="55"/>
    </row>
    <row r="3" spans="1:11" ht="15.6" x14ac:dyDescent="0.3">
      <c r="B3" s="1"/>
    </row>
    <row r="4" spans="1:11" ht="15.6" x14ac:dyDescent="0.3">
      <c r="A4" s="54" t="s">
        <v>135</v>
      </c>
      <c r="B4" s="54"/>
      <c r="C4" s="54"/>
      <c r="D4" s="54"/>
      <c r="E4" s="54"/>
      <c r="F4" s="54"/>
      <c r="G4" s="54"/>
      <c r="H4" s="54"/>
      <c r="I4" s="54"/>
      <c r="J4" s="54"/>
      <c r="K4" s="54"/>
    </row>
    <row r="5" spans="1:11" ht="15.6" x14ac:dyDescent="0.3">
      <c r="B5" s="3"/>
    </row>
    <row r="6" spans="1:11" ht="15.6" x14ac:dyDescent="0.3">
      <c r="A6" s="56" t="s">
        <v>65</v>
      </c>
      <c r="B6" s="56"/>
      <c r="C6" s="56"/>
      <c r="D6" s="56"/>
      <c r="E6" s="56"/>
      <c r="F6" s="56"/>
      <c r="G6" s="56"/>
      <c r="H6" s="56"/>
    </row>
    <row r="7" spans="1:11" ht="15.6" x14ac:dyDescent="0.3">
      <c r="A7" s="56" t="s">
        <v>66</v>
      </c>
      <c r="B7" s="56"/>
      <c r="C7" s="56"/>
      <c r="D7" s="56"/>
      <c r="E7" s="56"/>
      <c r="F7" s="56"/>
      <c r="G7" s="56"/>
      <c r="H7" s="56"/>
    </row>
    <row r="8" spans="1:11" ht="15.6" x14ac:dyDescent="0.3">
      <c r="A8" s="56" t="s">
        <v>67</v>
      </c>
      <c r="B8" s="56"/>
      <c r="C8" s="56"/>
      <c r="D8" s="56"/>
      <c r="E8" s="56"/>
      <c r="F8" s="56"/>
      <c r="G8" s="56"/>
      <c r="H8" s="56"/>
    </row>
    <row r="9" spans="1:11" ht="109.8" customHeight="1" x14ac:dyDescent="0.3">
      <c r="A9" s="8" t="s">
        <v>0</v>
      </c>
      <c r="B9" s="9" t="s">
        <v>1</v>
      </c>
      <c r="C9" s="9" t="s">
        <v>2</v>
      </c>
      <c r="D9" s="9" t="s">
        <v>3</v>
      </c>
      <c r="E9" s="9" t="s">
        <v>4</v>
      </c>
      <c r="F9" s="9" t="s">
        <v>5</v>
      </c>
      <c r="G9" s="9" t="s">
        <v>6</v>
      </c>
      <c r="H9" s="9" t="s">
        <v>14</v>
      </c>
      <c r="I9" s="9" t="s">
        <v>15</v>
      </c>
      <c r="J9" s="9" t="s">
        <v>16</v>
      </c>
      <c r="K9" s="9" t="s">
        <v>7</v>
      </c>
    </row>
    <row r="10" spans="1:11" x14ac:dyDescent="0.3">
      <c r="A10" s="10"/>
      <c r="B10" s="11">
        <v>1</v>
      </c>
      <c r="C10" s="11">
        <v>2</v>
      </c>
      <c r="D10" s="11">
        <v>3</v>
      </c>
      <c r="E10" s="11">
        <v>4</v>
      </c>
      <c r="F10" s="11">
        <v>5</v>
      </c>
      <c r="G10" s="11">
        <v>6</v>
      </c>
      <c r="H10" s="11">
        <v>7</v>
      </c>
      <c r="I10" s="11">
        <v>8</v>
      </c>
      <c r="J10" s="11">
        <v>9</v>
      </c>
      <c r="K10" s="11">
        <v>7</v>
      </c>
    </row>
    <row r="11" spans="1:11" x14ac:dyDescent="0.3">
      <c r="A11" s="34">
        <v>1</v>
      </c>
      <c r="B11" s="35" t="s">
        <v>19</v>
      </c>
      <c r="C11" s="36"/>
      <c r="D11" s="36"/>
      <c r="E11" s="36"/>
      <c r="F11" s="36"/>
      <c r="G11" s="36"/>
      <c r="H11" s="36"/>
      <c r="I11" s="36"/>
      <c r="J11" s="36"/>
      <c r="K11" s="48"/>
    </row>
    <row r="12" spans="1:11" x14ac:dyDescent="0.3">
      <c r="A12" s="13"/>
      <c r="B12" s="14" t="s">
        <v>20</v>
      </c>
      <c r="C12" s="6"/>
      <c r="D12" s="6"/>
      <c r="E12" s="6"/>
      <c r="F12" s="6"/>
      <c r="G12" s="7"/>
      <c r="H12" s="7"/>
      <c r="I12" s="7"/>
      <c r="J12" s="7"/>
      <c r="K12" s="6"/>
    </row>
    <row r="13" spans="1:11" ht="39.6" x14ac:dyDescent="0.3">
      <c r="A13" s="13"/>
      <c r="B13" s="14" t="s">
        <v>21</v>
      </c>
      <c r="C13" s="6">
        <v>509600</v>
      </c>
      <c r="D13" s="6">
        <v>291200</v>
      </c>
      <c r="E13" s="6">
        <v>218400</v>
      </c>
      <c r="F13" s="6"/>
      <c r="G13" s="7"/>
      <c r="H13" s="7"/>
      <c r="I13" s="6">
        <f>SUM(D13:H13)</f>
        <v>509600</v>
      </c>
      <c r="J13" s="6">
        <f>C13-I13</f>
        <v>0</v>
      </c>
      <c r="K13" s="6" t="s">
        <v>68</v>
      </c>
    </row>
    <row r="14" spans="1:11" ht="26.4" x14ac:dyDescent="0.3">
      <c r="A14" s="13"/>
      <c r="B14" s="50" t="s">
        <v>63</v>
      </c>
      <c r="C14" s="6"/>
      <c r="D14" s="49">
        <f>1456*4</f>
        <v>5824</v>
      </c>
      <c r="E14" s="49">
        <v>4368</v>
      </c>
      <c r="F14" s="6"/>
      <c r="G14" s="7"/>
      <c r="H14" s="7"/>
      <c r="I14" s="6"/>
      <c r="J14" s="6"/>
      <c r="K14" s="53" t="s">
        <v>90</v>
      </c>
    </row>
    <row r="15" spans="1:11" ht="26.4" x14ac:dyDescent="0.3">
      <c r="A15" s="13"/>
      <c r="B15" s="14"/>
      <c r="C15" s="6"/>
      <c r="D15" s="49">
        <f>29120</f>
        <v>29120</v>
      </c>
      <c r="E15" s="49">
        <v>21840</v>
      </c>
      <c r="F15" s="6"/>
      <c r="G15" s="7"/>
      <c r="H15" s="7"/>
      <c r="I15" s="6"/>
      <c r="J15" s="6"/>
      <c r="K15" s="53" t="s">
        <v>96</v>
      </c>
    </row>
    <row r="16" spans="1:11" ht="26.4" x14ac:dyDescent="0.3">
      <c r="A16" s="13"/>
      <c r="B16" s="14"/>
      <c r="C16" s="6"/>
      <c r="D16" s="49">
        <f>6406*2+6406+641</f>
        <v>19859</v>
      </c>
      <c r="E16" s="49">
        <v>19218</v>
      </c>
      <c r="F16" s="6"/>
      <c r="G16" s="7"/>
      <c r="H16" s="7"/>
      <c r="I16" s="6"/>
      <c r="J16" s="6"/>
      <c r="K16" s="53" t="s">
        <v>128</v>
      </c>
    </row>
    <row r="17" spans="1:11" x14ac:dyDescent="0.3">
      <c r="A17" s="13"/>
      <c r="B17" s="14"/>
      <c r="C17" s="6"/>
      <c r="D17" s="49">
        <f>57658+63423+57658+57658</f>
        <v>236397</v>
      </c>
      <c r="E17" s="49">
        <f>57658*3</f>
        <v>172974</v>
      </c>
      <c r="F17" s="6"/>
      <c r="G17" s="7"/>
      <c r="H17" s="7"/>
      <c r="I17" s="6"/>
      <c r="J17" s="6"/>
      <c r="K17" s="53" t="s">
        <v>121</v>
      </c>
    </row>
    <row r="18" spans="1:11" ht="39.6" x14ac:dyDescent="0.3">
      <c r="A18" s="13"/>
      <c r="B18" s="14" t="s">
        <v>22</v>
      </c>
      <c r="C18" s="6">
        <v>448000</v>
      </c>
      <c r="D18" s="6">
        <v>256000</v>
      </c>
      <c r="E18" s="6">
        <v>192000</v>
      </c>
      <c r="F18" s="6"/>
      <c r="G18" s="7"/>
      <c r="H18" s="7"/>
      <c r="I18" s="6">
        <f t="shared" ref="I18:I184" si="0">SUM(D18:H18)</f>
        <v>448000</v>
      </c>
      <c r="J18" s="6">
        <f t="shared" ref="J18:J184" si="1">C18-I18</f>
        <v>0</v>
      </c>
      <c r="K18" s="6" t="s">
        <v>68</v>
      </c>
    </row>
    <row r="19" spans="1:11" ht="26.4" x14ac:dyDescent="0.3">
      <c r="A19" s="13"/>
      <c r="B19" s="50" t="s">
        <v>63</v>
      </c>
      <c r="C19" s="6"/>
      <c r="D19" s="49">
        <f>1280*4</f>
        <v>5120</v>
      </c>
      <c r="E19" s="49">
        <v>3840</v>
      </c>
      <c r="F19" s="6"/>
      <c r="G19" s="7"/>
      <c r="H19" s="7"/>
      <c r="I19" s="6"/>
      <c r="J19" s="6"/>
      <c r="K19" s="53" t="s">
        <v>90</v>
      </c>
    </row>
    <row r="20" spans="1:11" ht="26.4" x14ac:dyDescent="0.3">
      <c r="A20" s="13"/>
      <c r="B20" s="14"/>
      <c r="C20" s="6"/>
      <c r="D20" s="49">
        <v>25600</v>
      </c>
      <c r="E20" s="49">
        <v>19200</v>
      </c>
      <c r="F20" s="6"/>
      <c r="G20" s="7"/>
      <c r="H20" s="7"/>
      <c r="I20" s="6"/>
      <c r="J20" s="6"/>
      <c r="K20" s="53" t="s">
        <v>96</v>
      </c>
    </row>
    <row r="21" spans="1:11" ht="26.4" x14ac:dyDescent="0.3">
      <c r="A21" s="13"/>
      <c r="B21" s="14"/>
      <c r="C21" s="6"/>
      <c r="D21" s="49">
        <f>802*2+5632+80</f>
        <v>7316</v>
      </c>
      <c r="E21" s="49">
        <v>2406</v>
      </c>
      <c r="F21" s="6"/>
      <c r="G21" s="7"/>
      <c r="H21" s="7"/>
      <c r="I21" s="6"/>
      <c r="J21" s="6"/>
      <c r="K21" s="53" t="s">
        <v>128</v>
      </c>
    </row>
    <row r="22" spans="1:11" x14ac:dyDescent="0.3">
      <c r="A22" s="13"/>
      <c r="B22" s="14"/>
      <c r="C22" s="6"/>
      <c r="D22" s="49">
        <f>50688+56240+55518+55518</f>
        <v>217964</v>
      </c>
      <c r="E22" s="49">
        <f>55518*3</f>
        <v>166554</v>
      </c>
      <c r="F22" s="6"/>
      <c r="G22" s="7"/>
      <c r="H22" s="7"/>
      <c r="I22" s="6"/>
      <c r="J22" s="6"/>
      <c r="K22" s="53" t="s">
        <v>119</v>
      </c>
    </row>
    <row r="23" spans="1:11" ht="39.6" x14ac:dyDescent="0.3">
      <c r="A23" s="13"/>
      <c r="B23" s="14" t="s">
        <v>23</v>
      </c>
      <c r="C23" s="6">
        <v>448000</v>
      </c>
      <c r="D23" s="6">
        <v>256000</v>
      </c>
      <c r="E23" s="6">
        <v>192000</v>
      </c>
      <c r="F23" s="6"/>
      <c r="G23" s="7"/>
      <c r="H23" s="7"/>
      <c r="I23" s="6">
        <f t="shared" si="0"/>
        <v>448000</v>
      </c>
      <c r="J23" s="6">
        <f t="shared" si="1"/>
        <v>0</v>
      </c>
      <c r="K23" s="6" t="s">
        <v>68</v>
      </c>
    </row>
    <row r="24" spans="1:11" ht="26.4" x14ac:dyDescent="0.3">
      <c r="A24" s="13"/>
      <c r="B24" s="50" t="s">
        <v>63</v>
      </c>
      <c r="C24" s="6"/>
      <c r="D24" s="49">
        <f>1280*4</f>
        <v>5120</v>
      </c>
      <c r="E24" s="49">
        <v>3840</v>
      </c>
      <c r="F24" s="6"/>
      <c r="G24" s="7"/>
      <c r="H24" s="7"/>
      <c r="I24" s="6"/>
      <c r="J24" s="6"/>
      <c r="K24" s="53" t="s">
        <v>90</v>
      </c>
    </row>
    <row r="25" spans="1:11" ht="26.4" x14ac:dyDescent="0.3">
      <c r="A25" s="13"/>
      <c r="B25" s="14"/>
      <c r="C25" s="6"/>
      <c r="D25" s="49">
        <v>25600</v>
      </c>
      <c r="E25" s="49">
        <v>19200</v>
      </c>
      <c r="F25" s="6"/>
      <c r="G25" s="7"/>
      <c r="H25" s="7"/>
      <c r="I25" s="6"/>
      <c r="J25" s="6"/>
      <c r="K25" s="53" t="s">
        <v>96</v>
      </c>
    </row>
    <row r="26" spans="1:11" ht="26.4" x14ac:dyDescent="0.3">
      <c r="A26" s="13"/>
      <c r="B26" s="14"/>
      <c r="C26" s="6"/>
      <c r="D26" s="49">
        <f>802*2+5632+80</f>
        <v>7316</v>
      </c>
      <c r="E26" s="49">
        <v>2406</v>
      </c>
      <c r="F26" s="6"/>
      <c r="G26" s="7"/>
      <c r="H26" s="7"/>
      <c r="I26" s="6"/>
      <c r="J26" s="6"/>
      <c r="K26" s="53" t="s">
        <v>128</v>
      </c>
    </row>
    <row r="27" spans="1:11" x14ac:dyDescent="0.3">
      <c r="A27" s="13"/>
      <c r="B27" s="14"/>
      <c r="C27" s="6"/>
      <c r="D27" s="49">
        <f>50668+56260+55518+55518</f>
        <v>217964</v>
      </c>
      <c r="E27" s="49">
        <f>55518*3</f>
        <v>166554</v>
      </c>
      <c r="F27" s="6"/>
      <c r="G27" s="7"/>
      <c r="H27" s="7"/>
      <c r="I27" s="6"/>
      <c r="J27" s="6"/>
      <c r="K27" s="53" t="s">
        <v>118</v>
      </c>
    </row>
    <row r="28" spans="1:11" ht="39.6" x14ac:dyDescent="0.3">
      <c r="A28" s="13"/>
      <c r="B28" s="14" t="s">
        <v>24</v>
      </c>
      <c r="C28" s="6">
        <v>350000</v>
      </c>
      <c r="D28" s="6">
        <v>200000</v>
      </c>
      <c r="E28" s="6">
        <v>150000</v>
      </c>
      <c r="F28" s="6"/>
      <c r="G28" s="7"/>
      <c r="H28" s="7"/>
      <c r="I28" s="6">
        <f t="shared" si="0"/>
        <v>350000</v>
      </c>
      <c r="J28" s="6">
        <f t="shared" si="1"/>
        <v>0</v>
      </c>
      <c r="K28" s="6" t="s">
        <v>68</v>
      </c>
    </row>
    <row r="29" spans="1:11" ht="26.4" x14ac:dyDescent="0.3">
      <c r="A29" s="13"/>
      <c r="B29" s="50" t="s">
        <v>63</v>
      </c>
      <c r="C29" s="6"/>
      <c r="D29" s="49">
        <v>4000</v>
      </c>
      <c r="E29" s="49">
        <v>3000</v>
      </c>
      <c r="F29" s="6"/>
      <c r="G29" s="7"/>
      <c r="H29" s="7"/>
      <c r="I29" s="6"/>
      <c r="J29" s="6"/>
      <c r="K29" s="53" t="s">
        <v>90</v>
      </c>
    </row>
    <row r="30" spans="1:11" ht="26.4" x14ac:dyDescent="0.3">
      <c r="A30" s="13"/>
      <c r="B30" s="14"/>
      <c r="C30" s="6"/>
      <c r="D30" s="49">
        <v>20000</v>
      </c>
      <c r="E30" s="49">
        <v>15000</v>
      </c>
      <c r="F30" s="6"/>
      <c r="G30" s="7"/>
      <c r="H30" s="7"/>
      <c r="I30" s="6"/>
      <c r="J30" s="6"/>
      <c r="K30" s="53" t="s">
        <v>96</v>
      </c>
    </row>
    <row r="31" spans="1:11" ht="26.4" x14ac:dyDescent="0.3">
      <c r="A31" s="13"/>
      <c r="B31" s="14"/>
      <c r="C31" s="6"/>
      <c r="D31" s="49">
        <f>4400*3+440</f>
        <v>13640</v>
      </c>
      <c r="E31" s="49">
        <v>13200</v>
      </c>
      <c r="F31" s="6"/>
      <c r="G31" s="7"/>
      <c r="H31" s="7"/>
      <c r="I31" s="6"/>
      <c r="J31" s="6"/>
      <c r="K31" s="53" t="s">
        <v>128</v>
      </c>
    </row>
    <row r="32" spans="1:11" x14ac:dyDescent="0.3">
      <c r="A32" s="13"/>
      <c r="B32" s="14"/>
      <c r="C32" s="6"/>
      <c r="D32" s="49">
        <f>39600+43560+39600+39600</f>
        <v>162360</v>
      </c>
      <c r="E32" s="49">
        <f>39600*3</f>
        <v>118800</v>
      </c>
      <c r="F32" s="6"/>
      <c r="G32" s="7"/>
      <c r="H32" s="7"/>
      <c r="I32" s="6"/>
      <c r="J32" s="6"/>
      <c r="K32" s="53" t="s">
        <v>103</v>
      </c>
    </row>
    <row r="33" spans="1:11" x14ac:dyDescent="0.3">
      <c r="A33" s="39"/>
      <c r="B33" s="40" t="s">
        <v>25</v>
      </c>
      <c r="C33" s="33">
        <v>1755600</v>
      </c>
      <c r="D33" s="33">
        <f>D13+D18+D23+D28</f>
        <v>1003200</v>
      </c>
      <c r="E33" s="33">
        <f t="shared" ref="E33:H33" si="2">E13+E18+E23+E28</f>
        <v>752400</v>
      </c>
      <c r="F33" s="33">
        <f t="shared" si="2"/>
        <v>0</v>
      </c>
      <c r="G33" s="33">
        <f t="shared" si="2"/>
        <v>0</v>
      </c>
      <c r="H33" s="33">
        <f t="shared" si="2"/>
        <v>0</v>
      </c>
      <c r="I33" s="33">
        <f t="shared" si="0"/>
        <v>1755600</v>
      </c>
      <c r="J33" s="33">
        <f t="shared" si="1"/>
        <v>0</v>
      </c>
      <c r="K33" s="38"/>
    </row>
    <row r="34" spans="1:11" x14ac:dyDescent="0.3">
      <c r="A34" s="13"/>
      <c r="B34" s="15" t="s">
        <v>26</v>
      </c>
      <c r="C34" s="6">
        <v>147171</v>
      </c>
      <c r="D34" s="6">
        <f>51170+33103</f>
        <v>84273</v>
      </c>
      <c r="E34" s="6">
        <v>62898</v>
      </c>
      <c r="F34" s="6"/>
      <c r="G34" s="7"/>
      <c r="H34" s="7"/>
      <c r="I34" s="6">
        <f t="shared" si="0"/>
        <v>147171</v>
      </c>
      <c r="J34" s="6">
        <f t="shared" si="1"/>
        <v>0</v>
      </c>
      <c r="K34" s="6"/>
    </row>
    <row r="35" spans="1:11" ht="26.4" x14ac:dyDescent="0.3">
      <c r="A35" s="13"/>
      <c r="B35" s="50" t="s">
        <v>63</v>
      </c>
      <c r="C35" s="6"/>
      <c r="D35" s="49">
        <v>51170</v>
      </c>
      <c r="E35" s="49">
        <v>39198</v>
      </c>
      <c r="F35" s="6"/>
      <c r="G35" s="7"/>
      <c r="H35" s="7"/>
      <c r="I35" s="6"/>
      <c r="J35" s="6"/>
      <c r="K35" s="52" t="s">
        <v>94</v>
      </c>
    </row>
    <row r="36" spans="1:11" ht="39.6" x14ac:dyDescent="0.3">
      <c r="A36" s="13"/>
      <c r="B36" s="15"/>
      <c r="C36" s="6"/>
      <c r="D36" s="49">
        <v>33103</v>
      </c>
      <c r="E36" s="49">
        <v>23700</v>
      </c>
      <c r="F36" s="6"/>
      <c r="G36" s="7"/>
      <c r="H36" s="7"/>
      <c r="I36" s="6"/>
      <c r="J36" s="6"/>
      <c r="K36" s="52" t="s">
        <v>92</v>
      </c>
    </row>
    <row r="37" spans="1:11" ht="26.4" x14ac:dyDescent="0.3">
      <c r="A37" s="37"/>
      <c r="B37" s="15" t="s">
        <v>27</v>
      </c>
      <c r="C37" s="6">
        <v>52668</v>
      </c>
      <c r="D37" s="6">
        <v>30096</v>
      </c>
      <c r="E37" s="6">
        <v>22572</v>
      </c>
      <c r="F37" s="6"/>
      <c r="G37" s="7"/>
      <c r="H37" s="7"/>
      <c r="I37" s="6">
        <f t="shared" si="0"/>
        <v>52668</v>
      </c>
      <c r="J37" s="6">
        <f t="shared" si="1"/>
        <v>0</v>
      </c>
      <c r="K37" s="52" t="s">
        <v>91</v>
      </c>
    </row>
    <row r="38" spans="1:11" ht="26.4" x14ac:dyDescent="0.3">
      <c r="A38" s="16"/>
      <c r="B38" s="17" t="s">
        <v>28</v>
      </c>
      <c r="C38" s="6">
        <v>6000</v>
      </c>
      <c r="D38" s="6">
        <v>3600</v>
      </c>
      <c r="E38" s="6">
        <v>2400</v>
      </c>
      <c r="F38" s="6"/>
      <c r="G38" s="7"/>
      <c r="H38" s="7"/>
      <c r="I38" s="6">
        <f t="shared" si="0"/>
        <v>6000</v>
      </c>
      <c r="J38" s="6">
        <f t="shared" si="1"/>
        <v>0</v>
      </c>
      <c r="K38" s="6" t="s">
        <v>69</v>
      </c>
    </row>
    <row r="39" spans="1:11" ht="106.2" thickBot="1" x14ac:dyDescent="0.35">
      <c r="A39" s="16"/>
      <c r="B39" s="18" t="s">
        <v>29</v>
      </c>
      <c r="C39" s="6">
        <v>12167</v>
      </c>
      <c r="D39" s="6">
        <f>2*1890</f>
        <v>3780</v>
      </c>
      <c r="E39" s="6">
        <v>8387</v>
      </c>
      <c r="F39" s="6"/>
      <c r="G39" s="7"/>
      <c r="H39" s="7"/>
      <c r="I39" s="6">
        <f t="shared" si="0"/>
        <v>12167</v>
      </c>
      <c r="J39" s="6">
        <f t="shared" si="1"/>
        <v>0</v>
      </c>
      <c r="K39" s="52" t="s">
        <v>126</v>
      </c>
    </row>
    <row r="40" spans="1:11" x14ac:dyDescent="0.3">
      <c r="A40" s="41"/>
      <c r="B40" s="40" t="s">
        <v>25</v>
      </c>
      <c r="C40" s="33">
        <f>SUM(C34:C39)</f>
        <v>218006</v>
      </c>
      <c r="D40" s="33">
        <f>D34+D37+D38+D39</f>
        <v>121749</v>
      </c>
      <c r="E40" s="33">
        <f>E34+E37+E38+E39</f>
        <v>96257</v>
      </c>
      <c r="F40" s="33">
        <f>F34+F37+F38+F39</f>
        <v>0</v>
      </c>
      <c r="G40" s="33">
        <f>G34+G37+G38+G39</f>
        <v>0</v>
      </c>
      <c r="H40" s="33">
        <f>H34+H37+H38+H39</f>
        <v>0</v>
      </c>
      <c r="I40" s="33">
        <f t="shared" si="0"/>
        <v>218006</v>
      </c>
      <c r="J40" s="33">
        <f t="shared" si="1"/>
        <v>0</v>
      </c>
      <c r="K40" s="38"/>
    </row>
    <row r="41" spans="1:11" x14ac:dyDescent="0.3">
      <c r="A41" s="20">
        <v>2</v>
      </c>
      <c r="B41" s="21" t="s">
        <v>30</v>
      </c>
      <c r="C41" s="6"/>
      <c r="D41" s="6"/>
      <c r="E41" s="6"/>
      <c r="F41" s="6"/>
      <c r="G41" s="7"/>
      <c r="H41" s="7"/>
      <c r="I41" s="6">
        <f t="shared" si="0"/>
        <v>0</v>
      </c>
      <c r="J41" s="6">
        <f t="shared" si="1"/>
        <v>0</v>
      </c>
      <c r="K41" s="6"/>
    </row>
    <row r="42" spans="1:11" ht="55.8" x14ac:dyDescent="0.3">
      <c r="A42" s="22"/>
      <c r="B42" s="23" t="s">
        <v>31</v>
      </c>
      <c r="C42" s="6"/>
      <c r="D42" s="6"/>
      <c r="E42" s="6"/>
      <c r="F42" s="6"/>
      <c r="G42" s="7"/>
      <c r="H42" s="7"/>
      <c r="I42" s="6">
        <f t="shared" si="0"/>
        <v>0</v>
      </c>
      <c r="J42" s="6">
        <f t="shared" si="1"/>
        <v>0</v>
      </c>
      <c r="K42" s="6"/>
    </row>
    <row r="43" spans="1:11" ht="27.6" x14ac:dyDescent="0.3">
      <c r="A43" s="19"/>
      <c r="B43" s="27" t="s">
        <v>32</v>
      </c>
      <c r="C43" s="6">
        <v>140000</v>
      </c>
      <c r="D43" s="6">
        <v>140000</v>
      </c>
      <c r="E43" s="6"/>
      <c r="F43" s="6"/>
      <c r="G43" s="7"/>
      <c r="H43" s="7"/>
      <c r="I43" s="6">
        <f t="shared" si="0"/>
        <v>140000</v>
      </c>
      <c r="J43" s="6">
        <f t="shared" si="1"/>
        <v>0</v>
      </c>
      <c r="K43" s="6"/>
    </row>
    <row r="44" spans="1:11" x14ac:dyDescent="0.3">
      <c r="A44" s="24"/>
      <c r="B44" s="27" t="s">
        <v>33</v>
      </c>
      <c r="C44" s="6">
        <v>40000</v>
      </c>
      <c r="D44" s="6">
        <f>SUM(D45:D48)</f>
        <v>40000</v>
      </c>
      <c r="E44" s="6"/>
      <c r="F44" s="6"/>
      <c r="G44" s="7"/>
      <c r="H44" s="7"/>
      <c r="I44" s="6">
        <f t="shared" si="0"/>
        <v>40000</v>
      </c>
      <c r="J44" s="6">
        <f t="shared" si="1"/>
        <v>0</v>
      </c>
      <c r="K44" s="6"/>
    </row>
    <row r="45" spans="1:11" x14ac:dyDescent="0.3">
      <c r="A45" s="24"/>
      <c r="B45" s="30" t="s">
        <v>63</v>
      </c>
      <c r="C45" s="6"/>
      <c r="D45" s="49">
        <v>4000</v>
      </c>
      <c r="E45" s="6"/>
      <c r="F45" s="6"/>
      <c r="G45" s="7"/>
      <c r="H45" s="7"/>
      <c r="I45" s="6"/>
      <c r="J45" s="6"/>
      <c r="K45" s="6"/>
    </row>
    <row r="46" spans="1:11" x14ac:dyDescent="0.3">
      <c r="A46" s="24"/>
      <c r="B46" s="27"/>
      <c r="C46" s="6"/>
      <c r="D46" s="49">
        <v>800</v>
      </c>
      <c r="E46" s="6"/>
      <c r="F46" s="6"/>
      <c r="G46" s="7"/>
      <c r="H46" s="7"/>
      <c r="I46" s="6"/>
      <c r="J46" s="6"/>
      <c r="K46" s="6"/>
    </row>
    <row r="47" spans="1:11" x14ac:dyDescent="0.3">
      <c r="A47" s="24"/>
      <c r="B47" s="27"/>
      <c r="C47" s="6"/>
      <c r="D47" s="49">
        <v>3520</v>
      </c>
      <c r="E47" s="6"/>
      <c r="F47" s="6"/>
      <c r="G47" s="7"/>
      <c r="H47" s="7"/>
      <c r="I47" s="6"/>
      <c r="J47" s="6"/>
      <c r="K47" s="6"/>
    </row>
    <row r="48" spans="1:11" x14ac:dyDescent="0.3">
      <c r="A48" s="24"/>
      <c r="B48" s="27"/>
      <c r="C48" s="6"/>
      <c r="D48" s="49">
        <v>31680</v>
      </c>
      <c r="E48" s="6"/>
      <c r="F48" s="6"/>
      <c r="G48" s="7"/>
      <c r="H48" s="7"/>
      <c r="I48" s="6"/>
      <c r="J48" s="6"/>
      <c r="K48" s="6"/>
    </row>
    <row r="49" spans="1:11" x14ac:dyDescent="0.3">
      <c r="A49" s="42"/>
      <c r="B49" s="40" t="s">
        <v>25</v>
      </c>
      <c r="C49" s="33">
        <v>180000</v>
      </c>
      <c r="D49" s="33">
        <f>D43+D44</f>
        <v>180000</v>
      </c>
      <c r="E49" s="33">
        <f t="shared" ref="E49:H49" si="3">E43+E44</f>
        <v>0</v>
      </c>
      <c r="F49" s="33">
        <f t="shared" si="3"/>
        <v>0</v>
      </c>
      <c r="G49" s="33">
        <f t="shared" si="3"/>
        <v>0</v>
      </c>
      <c r="H49" s="33">
        <f t="shared" si="3"/>
        <v>0</v>
      </c>
      <c r="I49" s="33">
        <f t="shared" si="0"/>
        <v>180000</v>
      </c>
      <c r="J49" s="33">
        <f t="shared" si="1"/>
        <v>0</v>
      </c>
      <c r="K49" s="38"/>
    </row>
    <row r="50" spans="1:11" ht="41.4" x14ac:dyDescent="0.3">
      <c r="A50" s="24"/>
      <c r="B50" s="25" t="s">
        <v>34</v>
      </c>
      <c r="C50" s="6"/>
      <c r="D50" s="6"/>
      <c r="E50" s="6"/>
      <c r="F50" s="6"/>
      <c r="G50" s="7"/>
      <c r="H50" s="7"/>
      <c r="I50" s="6">
        <f t="shared" si="0"/>
        <v>0</v>
      </c>
      <c r="J50" s="6">
        <f t="shared" si="1"/>
        <v>0</v>
      </c>
      <c r="K50" s="6"/>
    </row>
    <row r="51" spans="1:11" x14ac:dyDescent="0.3">
      <c r="A51" s="24"/>
      <c r="B51" s="51" t="s">
        <v>35</v>
      </c>
      <c r="C51" s="6">
        <v>100000</v>
      </c>
      <c r="D51" s="6"/>
      <c r="E51" s="6">
        <v>100000</v>
      </c>
      <c r="F51" s="6"/>
      <c r="G51" s="7"/>
      <c r="H51" s="7"/>
      <c r="I51" s="6">
        <f t="shared" si="0"/>
        <v>100000</v>
      </c>
      <c r="J51" s="6">
        <f t="shared" si="1"/>
        <v>0</v>
      </c>
      <c r="K51" s="6"/>
    </row>
    <row r="52" spans="1:11" x14ac:dyDescent="0.3">
      <c r="A52" s="24"/>
      <c r="B52" s="30" t="s">
        <v>63</v>
      </c>
      <c r="C52" s="6"/>
      <c r="D52" s="6"/>
      <c r="E52" s="49">
        <v>5000</v>
      </c>
      <c r="F52" s="6"/>
      <c r="G52" s="7"/>
      <c r="H52" s="7"/>
      <c r="I52" s="6"/>
      <c r="J52" s="6"/>
      <c r="K52" s="52" t="s">
        <v>93</v>
      </c>
    </row>
    <row r="53" spans="1:11" x14ac:dyDescent="0.3">
      <c r="A53" s="24"/>
      <c r="B53" s="27"/>
      <c r="C53" s="6"/>
      <c r="D53" s="6"/>
      <c r="E53" s="49">
        <v>1000</v>
      </c>
      <c r="F53" s="6"/>
      <c r="G53" s="7"/>
      <c r="H53" s="7"/>
      <c r="I53" s="6"/>
      <c r="J53" s="6"/>
      <c r="K53" s="52" t="s">
        <v>89</v>
      </c>
    </row>
    <row r="54" spans="1:11" ht="26.4" x14ac:dyDescent="0.3">
      <c r="A54" s="24"/>
      <c r="B54" s="27"/>
      <c r="C54" s="6"/>
      <c r="D54" s="6"/>
      <c r="E54" s="49">
        <v>9400</v>
      </c>
      <c r="F54" s="6"/>
      <c r="G54" s="7"/>
      <c r="H54" s="7"/>
      <c r="I54" s="6"/>
      <c r="J54" s="6"/>
      <c r="K54" s="52" t="s">
        <v>129</v>
      </c>
    </row>
    <row r="55" spans="1:11" ht="52.8" x14ac:dyDescent="0.3">
      <c r="A55" s="24"/>
      <c r="B55" s="27"/>
      <c r="C55" s="6"/>
      <c r="D55" s="6"/>
      <c r="E55" s="49">
        <v>45000</v>
      </c>
      <c r="F55" s="6"/>
      <c r="G55" s="7"/>
      <c r="H55" s="7"/>
      <c r="I55" s="6"/>
      <c r="J55" s="6"/>
      <c r="K55" s="52" t="s">
        <v>112</v>
      </c>
    </row>
    <row r="56" spans="1:11" ht="52.8" x14ac:dyDescent="0.3">
      <c r="A56" s="24"/>
      <c r="B56" s="27"/>
      <c r="C56" s="6"/>
      <c r="D56" s="6"/>
      <c r="E56" s="49">
        <v>39600</v>
      </c>
      <c r="F56" s="6"/>
      <c r="G56" s="7"/>
      <c r="H56" s="7"/>
      <c r="I56" s="6"/>
      <c r="J56" s="6"/>
      <c r="K56" s="52" t="s">
        <v>99</v>
      </c>
    </row>
    <row r="57" spans="1:11" x14ac:dyDescent="0.3">
      <c r="A57" s="42"/>
      <c r="B57" s="43" t="s">
        <v>25</v>
      </c>
      <c r="C57" s="33">
        <v>100000</v>
      </c>
      <c r="D57" s="33">
        <f>D51</f>
        <v>0</v>
      </c>
      <c r="E57" s="33">
        <f t="shared" ref="E57:H57" si="4">E51</f>
        <v>100000</v>
      </c>
      <c r="F57" s="33">
        <f t="shared" si="4"/>
        <v>0</v>
      </c>
      <c r="G57" s="33">
        <f t="shared" si="4"/>
        <v>0</v>
      </c>
      <c r="H57" s="33">
        <f t="shared" si="4"/>
        <v>0</v>
      </c>
      <c r="I57" s="33">
        <f t="shared" si="0"/>
        <v>100000</v>
      </c>
      <c r="J57" s="33">
        <f t="shared" si="1"/>
        <v>0</v>
      </c>
      <c r="K57" s="38"/>
    </row>
    <row r="58" spans="1:11" ht="69.599999999999994" x14ac:dyDescent="0.3">
      <c r="A58" s="24"/>
      <c r="B58" s="23" t="s">
        <v>36</v>
      </c>
      <c r="C58" s="6"/>
      <c r="D58" s="6"/>
      <c r="E58" s="6"/>
      <c r="F58" s="6"/>
      <c r="G58" s="7"/>
      <c r="H58" s="7"/>
      <c r="I58" s="6">
        <f t="shared" si="0"/>
        <v>0</v>
      </c>
      <c r="J58" s="6">
        <f t="shared" si="1"/>
        <v>0</v>
      </c>
      <c r="K58" s="6"/>
    </row>
    <row r="59" spans="1:11" ht="27.6" x14ac:dyDescent="0.3">
      <c r="A59" s="24"/>
      <c r="B59" s="26" t="s">
        <v>37</v>
      </c>
      <c r="C59" s="6">
        <v>400000</v>
      </c>
      <c r="D59" s="6"/>
      <c r="E59" s="6">
        <v>400000</v>
      </c>
      <c r="F59" s="6"/>
      <c r="G59" s="7"/>
      <c r="H59" s="7"/>
      <c r="I59" s="6">
        <f t="shared" si="0"/>
        <v>400000</v>
      </c>
      <c r="J59" s="6">
        <f t="shared" si="1"/>
        <v>0</v>
      </c>
      <c r="K59" s="6"/>
    </row>
    <row r="60" spans="1:11" x14ac:dyDescent="0.3">
      <c r="A60" s="24"/>
      <c r="B60" s="30" t="s">
        <v>63</v>
      </c>
      <c r="C60" s="6"/>
      <c r="D60" s="6"/>
      <c r="E60" s="49">
        <v>20000</v>
      </c>
      <c r="F60" s="6"/>
      <c r="G60" s="7"/>
      <c r="H60" s="7"/>
      <c r="I60" s="6"/>
      <c r="J60" s="6"/>
      <c r="K60" s="52" t="s">
        <v>71</v>
      </c>
    </row>
    <row r="61" spans="1:11" x14ac:dyDescent="0.3">
      <c r="A61" s="24"/>
      <c r="B61" s="27"/>
      <c r="C61" s="6"/>
      <c r="D61" s="6"/>
      <c r="E61" s="49">
        <v>4000</v>
      </c>
      <c r="F61" s="6"/>
      <c r="G61" s="7"/>
      <c r="H61" s="7"/>
      <c r="I61" s="6"/>
      <c r="J61" s="6"/>
      <c r="K61" s="52" t="s">
        <v>72</v>
      </c>
    </row>
    <row r="62" spans="1:11" ht="26.4" x14ac:dyDescent="0.3">
      <c r="A62" s="24"/>
      <c r="B62" s="27"/>
      <c r="C62" s="6"/>
      <c r="D62" s="6"/>
      <c r="E62" s="49">
        <v>17600</v>
      </c>
      <c r="F62" s="6"/>
      <c r="G62" s="7"/>
      <c r="H62" s="7"/>
      <c r="I62" s="6"/>
      <c r="J62" s="6"/>
      <c r="K62" s="52" t="s">
        <v>73</v>
      </c>
    </row>
    <row r="63" spans="1:11" ht="52.8" x14ac:dyDescent="0.3">
      <c r="A63" s="24"/>
      <c r="B63" s="27"/>
      <c r="C63" s="6"/>
      <c r="D63" s="6"/>
      <c r="E63" s="49">
        <v>158400</v>
      </c>
      <c r="F63" s="6"/>
      <c r="G63" s="7"/>
      <c r="H63" s="7"/>
      <c r="I63" s="6"/>
      <c r="J63" s="6"/>
      <c r="K63" s="6" t="s">
        <v>70</v>
      </c>
    </row>
    <row r="64" spans="1:11" x14ac:dyDescent="0.3">
      <c r="A64" s="24"/>
      <c r="B64" s="27"/>
      <c r="C64" s="6"/>
      <c r="D64" s="6"/>
      <c r="E64" s="49">
        <v>20000</v>
      </c>
      <c r="F64" s="6"/>
      <c r="G64" s="7"/>
      <c r="H64" s="7"/>
      <c r="I64" s="6"/>
      <c r="J64" s="6"/>
      <c r="K64" s="52" t="s">
        <v>131</v>
      </c>
    </row>
    <row r="65" spans="1:11" x14ac:dyDescent="0.3">
      <c r="A65" s="24"/>
      <c r="B65" s="27"/>
      <c r="C65" s="6"/>
      <c r="D65" s="6"/>
      <c r="E65" s="49">
        <v>4000</v>
      </c>
      <c r="F65" s="6"/>
      <c r="G65" s="7"/>
      <c r="H65" s="7"/>
      <c r="I65" s="6"/>
      <c r="J65" s="6"/>
      <c r="K65" s="52" t="s">
        <v>130</v>
      </c>
    </row>
    <row r="66" spans="1:11" ht="26.4" x14ac:dyDescent="0.3">
      <c r="A66" s="24"/>
      <c r="B66" s="27"/>
      <c r="C66" s="6"/>
      <c r="D66" s="6"/>
      <c r="E66" s="49">
        <v>17600</v>
      </c>
      <c r="F66" s="6"/>
      <c r="G66" s="7"/>
      <c r="H66" s="7"/>
      <c r="I66" s="6"/>
      <c r="J66" s="6"/>
      <c r="K66" s="52" t="s">
        <v>129</v>
      </c>
    </row>
    <row r="67" spans="1:11" ht="52.8" x14ac:dyDescent="0.3">
      <c r="A67" s="24"/>
      <c r="B67" s="27"/>
      <c r="C67" s="6"/>
      <c r="D67" s="6"/>
      <c r="E67" s="49">
        <v>158400</v>
      </c>
      <c r="F67" s="6"/>
      <c r="G67" s="7"/>
      <c r="H67" s="7"/>
      <c r="I67" s="6"/>
      <c r="J67" s="6"/>
      <c r="K67" s="52" t="s">
        <v>122</v>
      </c>
    </row>
    <row r="68" spans="1:11" ht="66" x14ac:dyDescent="0.3">
      <c r="A68" s="24"/>
      <c r="B68" s="27" t="s">
        <v>38</v>
      </c>
      <c r="C68" s="6">
        <v>39000</v>
      </c>
      <c r="D68" s="6"/>
      <c r="E68" s="6">
        <v>39000</v>
      </c>
      <c r="F68" s="6"/>
      <c r="G68" s="7"/>
      <c r="H68" s="7"/>
      <c r="I68" s="6">
        <f t="shared" si="0"/>
        <v>39000</v>
      </c>
      <c r="J68" s="6">
        <f t="shared" si="1"/>
        <v>0</v>
      </c>
      <c r="K68" s="57" t="s">
        <v>95</v>
      </c>
    </row>
    <row r="69" spans="1:11" x14ac:dyDescent="0.3">
      <c r="A69" s="24"/>
      <c r="B69" s="27" t="s">
        <v>39</v>
      </c>
      <c r="C69" s="6">
        <v>90000</v>
      </c>
      <c r="D69" s="6"/>
      <c r="E69" s="6">
        <v>90000</v>
      </c>
      <c r="F69" s="6"/>
      <c r="G69" s="7"/>
      <c r="H69" s="7"/>
      <c r="I69" s="6">
        <f t="shared" si="0"/>
        <v>90000</v>
      </c>
      <c r="J69" s="6">
        <f t="shared" si="1"/>
        <v>0</v>
      </c>
      <c r="K69" s="6"/>
    </row>
    <row r="70" spans="1:11" ht="26.4" x14ac:dyDescent="0.3">
      <c r="A70" s="24"/>
      <c r="B70" s="30" t="s">
        <v>63</v>
      </c>
      <c r="C70" s="6"/>
      <c r="D70" s="6"/>
      <c r="E70" s="49">
        <v>9000</v>
      </c>
      <c r="F70" s="6"/>
      <c r="G70" s="7"/>
      <c r="H70" s="7"/>
      <c r="I70" s="6"/>
      <c r="J70" s="6"/>
      <c r="K70" s="52" t="s">
        <v>129</v>
      </c>
    </row>
    <row r="71" spans="1:11" ht="52.8" x14ac:dyDescent="0.3">
      <c r="A71" s="24"/>
      <c r="B71" s="27"/>
      <c r="C71" s="6"/>
      <c r="D71" s="6"/>
      <c r="E71" s="49">
        <v>81000</v>
      </c>
      <c r="F71" s="6"/>
      <c r="G71" s="7"/>
      <c r="H71" s="7"/>
      <c r="I71" s="6"/>
      <c r="J71" s="6"/>
      <c r="K71" s="52" t="s">
        <v>104</v>
      </c>
    </row>
    <row r="72" spans="1:11" ht="27.6" x14ac:dyDescent="0.3">
      <c r="A72" s="24"/>
      <c r="B72" s="26" t="s">
        <v>40</v>
      </c>
      <c r="C72" s="6">
        <v>200000</v>
      </c>
      <c r="D72" s="6">
        <v>100000</v>
      </c>
      <c r="E72" s="6">
        <v>100000</v>
      </c>
      <c r="F72" s="6"/>
      <c r="G72" s="7"/>
      <c r="H72" s="7"/>
      <c r="I72" s="6">
        <f t="shared" si="0"/>
        <v>200000</v>
      </c>
      <c r="J72" s="6">
        <f t="shared" si="1"/>
        <v>0</v>
      </c>
      <c r="K72" s="6" t="s">
        <v>74</v>
      </c>
    </row>
    <row r="73" spans="1:11" x14ac:dyDescent="0.3">
      <c r="A73" s="24"/>
      <c r="B73" s="30" t="s">
        <v>63</v>
      </c>
      <c r="C73" s="6"/>
      <c r="D73" s="49">
        <v>10000</v>
      </c>
      <c r="E73" s="49">
        <v>10000</v>
      </c>
      <c r="F73" s="6"/>
      <c r="G73" s="7"/>
      <c r="H73" s="7"/>
      <c r="I73" s="6"/>
      <c r="J73" s="6"/>
      <c r="K73" s="52" t="s">
        <v>131</v>
      </c>
    </row>
    <row r="74" spans="1:11" x14ac:dyDescent="0.3">
      <c r="A74" s="24"/>
      <c r="B74" s="29"/>
      <c r="C74" s="6"/>
      <c r="D74" s="49">
        <v>2000</v>
      </c>
      <c r="E74" s="49">
        <v>2000</v>
      </c>
      <c r="F74" s="6"/>
      <c r="G74" s="7"/>
      <c r="H74" s="7"/>
      <c r="I74" s="6"/>
      <c r="J74" s="6"/>
      <c r="K74" s="52" t="s">
        <v>130</v>
      </c>
    </row>
    <row r="75" spans="1:11" ht="26.4" x14ac:dyDescent="0.3">
      <c r="A75" s="24"/>
      <c r="B75" s="29"/>
      <c r="C75" s="6"/>
      <c r="D75" s="49">
        <v>8800</v>
      </c>
      <c r="E75" s="49">
        <v>8800</v>
      </c>
      <c r="F75" s="6"/>
      <c r="G75" s="7"/>
      <c r="H75" s="7"/>
      <c r="I75" s="6"/>
      <c r="J75" s="6"/>
      <c r="K75" s="52" t="s">
        <v>129</v>
      </c>
    </row>
    <row r="76" spans="1:11" x14ac:dyDescent="0.3">
      <c r="A76" s="24"/>
      <c r="B76" s="29"/>
      <c r="C76" s="6"/>
      <c r="D76" s="49">
        <f>100000-D73-D74-D75</f>
        <v>79200</v>
      </c>
      <c r="E76" s="49">
        <f>100000-E73-E74-E75</f>
        <v>79200</v>
      </c>
      <c r="F76" s="6"/>
      <c r="G76" s="7"/>
      <c r="H76" s="7"/>
      <c r="I76" s="6"/>
      <c r="J76" s="6"/>
      <c r="K76" s="52" t="s">
        <v>97</v>
      </c>
    </row>
    <row r="77" spans="1:11" x14ac:dyDescent="0.3">
      <c r="A77" s="24"/>
      <c r="B77" s="26" t="s">
        <v>41</v>
      </c>
      <c r="C77" s="6">
        <v>100000</v>
      </c>
      <c r="D77" s="6"/>
      <c r="E77" s="6">
        <v>100000</v>
      </c>
      <c r="F77" s="6"/>
      <c r="G77" s="7"/>
      <c r="H77" s="7"/>
      <c r="I77" s="6">
        <f t="shared" si="0"/>
        <v>100000</v>
      </c>
      <c r="J77" s="6">
        <f t="shared" si="1"/>
        <v>0</v>
      </c>
      <c r="K77" s="6"/>
    </row>
    <row r="78" spans="1:11" ht="26.4" x14ac:dyDescent="0.3">
      <c r="A78" s="24"/>
      <c r="B78" s="30" t="s">
        <v>63</v>
      </c>
      <c r="C78" s="6"/>
      <c r="D78" s="6"/>
      <c r="E78" s="49">
        <v>10000</v>
      </c>
      <c r="F78" s="6"/>
      <c r="G78" s="7"/>
      <c r="H78" s="7"/>
      <c r="I78" s="6"/>
      <c r="J78" s="6"/>
      <c r="K78" s="52" t="s">
        <v>129</v>
      </c>
    </row>
    <row r="79" spans="1:11" ht="52.8" x14ac:dyDescent="0.3">
      <c r="A79" s="24"/>
      <c r="B79" s="27"/>
      <c r="C79" s="6"/>
      <c r="D79" s="6"/>
      <c r="E79" s="49">
        <v>45000</v>
      </c>
      <c r="F79" s="6"/>
      <c r="G79" s="7"/>
      <c r="H79" s="7"/>
      <c r="I79" s="6"/>
      <c r="J79" s="6"/>
      <c r="K79" s="52" t="s">
        <v>113</v>
      </c>
    </row>
    <row r="80" spans="1:11" ht="52.8" x14ac:dyDescent="0.3">
      <c r="A80" s="24"/>
      <c r="B80" s="27"/>
      <c r="C80" s="6"/>
      <c r="D80" s="6"/>
      <c r="E80" s="49">
        <v>45000</v>
      </c>
      <c r="F80" s="6"/>
      <c r="G80" s="7"/>
      <c r="H80" s="7"/>
      <c r="I80" s="6"/>
      <c r="J80" s="6"/>
      <c r="K80" s="52" t="s">
        <v>109</v>
      </c>
    </row>
    <row r="81" spans="1:11" ht="52.8" x14ac:dyDescent="0.3">
      <c r="A81" s="24"/>
      <c r="B81" s="27" t="s">
        <v>42</v>
      </c>
      <c r="C81" s="6">
        <v>80000</v>
      </c>
      <c r="D81" s="6">
        <f>21180+10844+4512+3757+11040</f>
        <v>51333</v>
      </c>
      <c r="E81" s="6">
        <v>28667</v>
      </c>
      <c r="F81" s="6"/>
      <c r="G81" s="7"/>
      <c r="H81" s="7"/>
      <c r="I81" s="6">
        <f t="shared" si="0"/>
        <v>80000</v>
      </c>
      <c r="J81" s="6">
        <f t="shared" si="1"/>
        <v>0</v>
      </c>
      <c r="K81" s="6" t="s">
        <v>82</v>
      </c>
    </row>
    <row r="82" spans="1:11" x14ac:dyDescent="0.3">
      <c r="A82" s="42"/>
      <c r="B82" s="40" t="s">
        <v>25</v>
      </c>
      <c r="C82" s="33">
        <v>909000</v>
      </c>
      <c r="D82" s="33">
        <f>D59+D68+D69+D72+D77+D81</f>
        <v>151333</v>
      </c>
      <c r="E82" s="33">
        <f>E59+E68+E69+E72+E77+E81</f>
        <v>757667</v>
      </c>
      <c r="F82" s="33">
        <f>F59+F68+F69+F72+F77+F81</f>
        <v>0</v>
      </c>
      <c r="G82" s="33">
        <f>G59+G68+G69+G72+G77+G81</f>
        <v>0</v>
      </c>
      <c r="H82" s="33">
        <f>H59+H68+H69+H72+H77+H81</f>
        <v>0</v>
      </c>
      <c r="I82" s="33">
        <f t="shared" si="0"/>
        <v>909000</v>
      </c>
      <c r="J82" s="33">
        <f t="shared" si="1"/>
        <v>0</v>
      </c>
      <c r="K82" s="38"/>
    </row>
    <row r="83" spans="1:11" ht="42" x14ac:dyDescent="0.3">
      <c r="A83" s="24"/>
      <c r="B83" s="23" t="s">
        <v>43</v>
      </c>
      <c r="C83" s="6"/>
      <c r="D83" s="6"/>
      <c r="E83" s="6"/>
      <c r="F83" s="6"/>
      <c r="G83" s="7"/>
      <c r="H83" s="7"/>
      <c r="I83" s="6">
        <f t="shared" si="0"/>
        <v>0</v>
      </c>
      <c r="J83" s="6">
        <f t="shared" si="1"/>
        <v>0</v>
      </c>
      <c r="K83" s="6"/>
    </row>
    <row r="84" spans="1:11" ht="27.6" x14ac:dyDescent="0.3">
      <c r="A84" s="24"/>
      <c r="B84" s="27" t="s">
        <v>44</v>
      </c>
      <c r="C84" s="6">
        <v>200000</v>
      </c>
      <c r="D84" s="6"/>
      <c r="E84" s="6">
        <v>200000</v>
      </c>
      <c r="F84" s="6"/>
      <c r="G84" s="7"/>
      <c r="H84" s="7"/>
      <c r="I84" s="6">
        <f t="shared" si="0"/>
        <v>200000</v>
      </c>
      <c r="J84" s="6">
        <f t="shared" si="1"/>
        <v>0</v>
      </c>
      <c r="K84" s="6"/>
    </row>
    <row r="85" spans="1:11" x14ac:dyDescent="0.3">
      <c r="A85" s="24"/>
      <c r="B85" s="30" t="s">
        <v>63</v>
      </c>
      <c r="C85" s="6"/>
      <c r="D85" s="6"/>
      <c r="E85" s="49">
        <v>20000</v>
      </c>
      <c r="F85" s="6"/>
      <c r="G85" s="7"/>
      <c r="H85" s="7"/>
      <c r="I85" s="6"/>
      <c r="J85" s="6"/>
      <c r="K85" s="52" t="s">
        <v>71</v>
      </c>
    </row>
    <row r="86" spans="1:11" x14ac:dyDescent="0.3">
      <c r="A86" s="24"/>
      <c r="B86" s="27"/>
      <c r="C86" s="6"/>
      <c r="D86" s="6"/>
      <c r="E86" s="49">
        <v>4000</v>
      </c>
      <c r="F86" s="6"/>
      <c r="G86" s="7"/>
      <c r="H86" s="7"/>
      <c r="I86" s="6"/>
      <c r="J86" s="6"/>
      <c r="K86" s="52" t="s">
        <v>72</v>
      </c>
    </row>
    <row r="87" spans="1:11" ht="26.4" x14ac:dyDescent="0.3">
      <c r="A87" s="24"/>
      <c r="B87" s="27"/>
      <c r="C87" s="6"/>
      <c r="D87" s="6"/>
      <c r="E87" s="49">
        <v>17600</v>
      </c>
      <c r="F87" s="6"/>
      <c r="G87" s="7"/>
      <c r="H87" s="7"/>
      <c r="I87" s="6"/>
      <c r="J87" s="6"/>
      <c r="K87" s="52" t="s">
        <v>73</v>
      </c>
    </row>
    <row r="88" spans="1:11" ht="52.8" x14ac:dyDescent="0.3">
      <c r="A88" s="24"/>
      <c r="B88" s="27"/>
      <c r="C88" s="6"/>
      <c r="D88" s="6"/>
      <c r="E88" s="49">
        <v>158400</v>
      </c>
      <c r="F88" s="6"/>
      <c r="G88" s="7"/>
      <c r="H88" s="7"/>
      <c r="I88" s="6"/>
      <c r="J88" s="6"/>
      <c r="K88" s="6" t="s">
        <v>75</v>
      </c>
    </row>
    <row r="89" spans="1:11" ht="66" x14ac:dyDescent="0.3">
      <c r="A89" s="24"/>
      <c r="B89" s="27" t="s">
        <v>38</v>
      </c>
      <c r="C89" s="6">
        <v>19500</v>
      </c>
      <c r="D89" s="6"/>
      <c r="E89" s="6">
        <v>19500</v>
      </c>
      <c r="F89" s="6"/>
      <c r="G89" s="7"/>
      <c r="H89" s="7"/>
      <c r="I89" s="6">
        <f t="shared" si="0"/>
        <v>19500</v>
      </c>
      <c r="J89" s="6">
        <f t="shared" si="1"/>
        <v>0</v>
      </c>
      <c r="K89" s="57" t="s">
        <v>95</v>
      </c>
    </row>
    <row r="90" spans="1:11" x14ac:dyDescent="0.3">
      <c r="A90" s="24"/>
      <c r="B90" s="27" t="s">
        <v>39</v>
      </c>
      <c r="C90" s="6">
        <v>45000</v>
      </c>
      <c r="D90" s="6"/>
      <c r="E90" s="6">
        <v>45000</v>
      </c>
      <c r="F90" s="6"/>
      <c r="G90" s="7"/>
      <c r="H90" s="7"/>
      <c r="I90" s="6">
        <f t="shared" si="0"/>
        <v>45000</v>
      </c>
      <c r="J90" s="6">
        <f t="shared" si="1"/>
        <v>0</v>
      </c>
      <c r="K90" s="6"/>
    </row>
    <row r="91" spans="1:11" ht="26.4" x14ac:dyDescent="0.3">
      <c r="A91" s="24"/>
      <c r="B91" s="27"/>
      <c r="C91" s="6"/>
      <c r="D91" s="6"/>
      <c r="E91" s="6">
        <v>4500</v>
      </c>
      <c r="F91" s="6"/>
      <c r="G91" s="7"/>
      <c r="H91" s="7"/>
      <c r="I91" s="6"/>
      <c r="J91" s="6"/>
      <c r="K91" s="52" t="s">
        <v>129</v>
      </c>
    </row>
    <row r="92" spans="1:11" ht="52.8" x14ac:dyDescent="0.3">
      <c r="A92" s="24"/>
      <c r="B92" s="27"/>
      <c r="C92" s="6"/>
      <c r="D92" s="6"/>
      <c r="E92" s="6">
        <v>40500</v>
      </c>
      <c r="F92" s="6"/>
      <c r="G92" s="7"/>
      <c r="H92" s="7"/>
      <c r="I92" s="6"/>
      <c r="J92" s="6"/>
      <c r="K92" s="52" t="s">
        <v>105</v>
      </c>
    </row>
    <row r="93" spans="1:11" ht="27.6" x14ac:dyDescent="0.3">
      <c r="A93" s="24"/>
      <c r="B93" s="27" t="s">
        <v>40</v>
      </c>
      <c r="C93" s="6">
        <v>100000</v>
      </c>
      <c r="D93" s="6">
        <v>89394</v>
      </c>
      <c r="E93" s="6">
        <v>10606</v>
      </c>
      <c r="F93" s="6"/>
      <c r="G93" s="7"/>
      <c r="H93" s="7"/>
      <c r="I93" s="6">
        <f t="shared" si="0"/>
        <v>100000</v>
      </c>
      <c r="J93" s="6">
        <f t="shared" si="1"/>
        <v>0</v>
      </c>
      <c r="K93" s="6" t="s">
        <v>76</v>
      </c>
    </row>
    <row r="94" spans="1:11" x14ac:dyDescent="0.3">
      <c r="A94" s="28"/>
      <c r="B94" s="30" t="s">
        <v>63</v>
      </c>
      <c r="C94" s="6"/>
      <c r="D94" s="49">
        <f>18939-D73</f>
        <v>8939</v>
      </c>
      <c r="E94" s="49">
        <v>1061</v>
      </c>
      <c r="F94" s="6"/>
      <c r="G94" s="7"/>
      <c r="H94" s="7"/>
      <c r="I94" s="6"/>
      <c r="J94" s="6"/>
      <c r="K94" s="52" t="s">
        <v>131</v>
      </c>
    </row>
    <row r="95" spans="1:11" x14ac:dyDescent="0.3">
      <c r="A95" s="28"/>
      <c r="B95" s="27"/>
      <c r="C95" s="6"/>
      <c r="D95" s="49">
        <f>3788-D74</f>
        <v>1788</v>
      </c>
      <c r="E95" s="49">
        <v>212</v>
      </c>
      <c r="F95" s="6"/>
      <c r="G95" s="7"/>
      <c r="H95" s="7"/>
      <c r="I95" s="6"/>
      <c r="J95" s="6"/>
      <c r="K95" s="52" t="s">
        <v>130</v>
      </c>
    </row>
    <row r="96" spans="1:11" ht="26.4" x14ac:dyDescent="0.3">
      <c r="A96" s="28"/>
      <c r="B96" s="27"/>
      <c r="C96" s="6"/>
      <c r="D96" s="49">
        <f>16667-D75</f>
        <v>7867</v>
      </c>
      <c r="E96" s="49">
        <v>933</v>
      </c>
      <c r="F96" s="6"/>
      <c r="G96" s="7"/>
      <c r="H96" s="7"/>
      <c r="I96" s="6"/>
      <c r="J96" s="6"/>
      <c r="K96" s="52" t="s">
        <v>129</v>
      </c>
    </row>
    <row r="97" spans="1:11" x14ac:dyDescent="0.3">
      <c r="A97" s="28"/>
      <c r="B97" s="27"/>
      <c r="C97" s="6"/>
      <c r="D97" s="49">
        <f>150000-D76</f>
        <v>70800</v>
      </c>
      <c r="E97" s="49">
        <v>8400</v>
      </c>
      <c r="F97" s="6"/>
      <c r="G97" s="7"/>
      <c r="H97" s="7"/>
      <c r="I97" s="6"/>
      <c r="J97" s="6"/>
      <c r="K97" s="52" t="s">
        <v>97</v>
      </c>
    </row>
    <row r="98" spans="1:11" x14ac:dyDescent="0.3">
      <c r="A98" s="28"/>
      <c r="B98" s="27" t="s">
        <v>41</v>
      </c>
      <c r="C98" s="6">
        <v>100000</v>
      </c>
      <c r="D98" s="6"/>
      <c r="E98" s="6">
        <v>100000</v>
      </c>
      <c r="F98" s="6"/>
      <c r="G98" s="7"/>
      <c r="H98" s="7"/>
      <c r="I98" s="6">
        <f t="shared" si="0"/>
        <v>100000</v>
      </c>
      <c r="J98" s="6">
        <f t="shared" si="1"/>
        <v>0</v>
      </c>
      <c r="K98" s="6"/>
    </row>
    <row r="99" spans="1:11" x14ac:dyDescent="0.3">
      <c r="A99" s="28"/>
      <c r="B99" s="30" t="s">
        <v>63</v>
      </c>
      <c r="C99" s="6"/>
      <c r="D99" s="6"/>
      <c r="E99" s="49">
        <v>5000</v>
      </c>
      <c r="F99" s="6"/>
      <c r="G99" s="7"/>
      <c r="H99" s="7"/>
      <c r="I99" s="6"/>
      <c r="J99" s="6"/>
      <c r="K99" s="52" t="s">
        <v>131</v>
      </c>
    </row>
    <row r="100" spans="1:11" x14ac:dyDescent="0.3">
      <c r="A100" s="28"/>
      <c r="B100" s="27"/>
      <c r="C100" s="6"/>
      <c r="D100" s="6"/>
      <c r="E100" s="49">
        <v>1000</v>
      </c>
      <c r="F100" s="6"/>
      <c r="G100" s="7"/>
      <c r="H100" s="7"/>
      <c r="I100" s="6"/>
      <c r="J100" s="6"/>
      <c r="K100" s="52" t="s">
        <v>130</v>
      </c>
    </row>
    <row r="101" spans="1:11" ht="26.4" x14ac:dyDescent="0.3">
      <c r="A101" s="28"/>
      <c r="B101" s="27"/>
      <c r="C101" s="6"/>
      <c r="D101" s="6"/>
      <c r="E101" s="49">
        <v>9400</v>
      </c>
      <c r="F101" s="6"/>
      <c r="G101" s="7"/>
      <c r="H101" s="7"/>
      <c r="I101" s="6"/>
      <c r="J101" s="6"/>
      <c r="K101" s="52" t="s">
        <v>129</v>
      </c>
    </row>
    <row r="102" spans="1:11" ht="52.8" x14ac:dyDescent="0.3">
      <c r="A102" s="28"/>
      <c r="B102" s="27"/>
      <c r="C102" s="6"/>
      <c r="D102" s="6"/>
      <c r="E102" s="49">
        <v>45000</v>
      </c>
      <c r="F102" s="6"/>
      <c r="G102" s="7"/>
      <c r="H102" s="7"/>
      <c r="I102" s="6"/>
      <c r="J102" s="6"/>
      <c r="K102" s="52" t="s">
        <v>110</v>
      </c>
    </row>
    <row r="103" spans="1:11" ht="52.8" x14ac:dyDescent="0.3">
      <c r="A103" s="28"/>
      <c r="B103" s="27"/>
      <c r="C103" s="6"/>
      <c r="D103" s="6"/>
      <c r="E103" s="49">
        <v>39600</v>
      </c>
      <c r="F103" s="6"/>
      <c r="G103" s="7"/>
      <c r="H103" s="7"/>
      <c r="I103" s="6"/>
      <c r="J103" s="6"/>
      <c r="K103" s="52" t="s">
        <v>115</v>
      </c>
    </row>
    <row r="104" spans="1:11" ht="132" customHeight="1" x14ac:dyDescent="0.3">
      <c r="A104" s="28"/>
      <c r="B104" s="27" t="s">
        <v>42</v>
      </c>
      <c r="C104" s="6">
        <v>40030</v>
      </c>
      <c r="D104" s="6">
        <f>12862+20678</f>
        <v>33540</v>
      </c>
      <c r="E104" s="6">
        <f>6220+270</f>
        <v>6490</v>
      </c>
      <c r="F104" s="6"/>
      <c r="G104" s="7"/>
      <c r="H104" s="7"/>
      <c r="I104" s="6">
        <f>SUM(D104:H104)</f>
        <v>40030</v>
      </c>
      <c r="J104" s="6">
        <f t="shared" si="1"/>
        <v>0</v>
      </c>
      <c r="K104" s="6" t="s">
        <v>127</v>
      </c>
    </row>
    <row r="105" spans="1:11" s="47" customFormat="1" x14ac:dyDescent="0.3">
      <c r="A105" s="42"/>
      <c r="B105" s="40" t="s">
        <v>25</v>
      </c>
      <c r="C105" s="33">
        <f>SUM(C83:C104)</f>
        <v>504530</v>
      </c>
      <c r="D105" s="33">
        <f>D84+D89+D90+D93+D98+D104</f>
        <v>122934</v>
      </c>
      <c r="E105" s="33">
        <f>E84+E89+E90+E93+E98+E104</f>
        <v>381596</v>
      </c>
      <c r="F105" s="33">
        <f>F84+F89+F90+F93+F98+F104</f>
        <v>0</v>
      </c>
      <c r="G105" s="33">
        <f>G84+G89+G90+G93+G98+G104</f>
        <v>0</v>
      </c>
      <c r="H105" s="33">
        <f>H84+H89+H90+H93+H98+H104</f>
        <v>0</v>
      </c>
      <c r="I105" s="33">
        <f t="shared" si="0"/>
        <v>504530</v>
      </c>
      <c r="J105" s="33">
        <f t="shared" si="1"/>
        <v>0</v>
      </c>
      <c r="K105" s="38"/>
    </row>
    <row r="106" spans="1:11" ht="41.4" x14ac:dyDescent="0.3">
      <c r="A106" s="24"/>
      <c r="B106" s="25" t="s">
        <v>61</v>
      </c>
      <c r="C106" s="6"/>
      <c r="D106" s="6"/>
      <c r="E106" s="6"/>
      <c r="F106" s="6"/>
      <c r="G106" s="7"/>
      <c r="H106" s="7"/>
      <c r="I106" s="6">
        <f t="shared" si="0"/>
        <v>0</v>
      </c>
      <c r="J106" s="6">
        <f t="shared" si="1"/>
        <v>0</v>
      </c>
      <c r="K106" s="6"/>
    </row>
    <row r="107" spans="1:11" x14ac:dyDescent="0.3">
      <c r="A107" s="24"/>
      <c r="B107" s="27" t="s">
        <v>45</v>
      </c>
      <c r="C107" s="6">
        <v>50254</v>
      </c>
      <c r="D107" s="6"/>
      <c r="E107" s="6">
        <v>50254</v>
      </c>
      <c r="F107" s="6"/>
      <c r="G107" s="7"/>
      <c r="H107" s="7"/>
      <c r="I107" s="6">
        <f t="shared" si="0"/>
        <v>50254</v>
      </c>
      <c r="J107" s="6">
        <f t="shared" si="1"/>
        <v>0</v>
      </c>
      <c r="K107" s="6"/>
    </row>
    <row r="108" spans="1:11" x14ac:dyDescent="0.3">
      <c r="A108" s="24"/>
      <c r="B108" s="30" t="s">
        <v>63</v>
      </c>
      <c r="C108" s="6"/>
      <c r="D108" s="6"/>
      <c r="E108" s="49">
        <v>5025</v>
      </c>
      <c r="F108" s="6"/>
      <c r="G108" s="7"/>
      <c r="H108" s="7"/>
      <c r="I108" s="6"/>
      <c r="J108" s="6"/>
      <c r="K108" s="52" t="s">
        <v>93</v>
      </c>
    </row>
    <row r="109" spans="1:11" x14ac:dyDescent="0.3">
      <c r="A109" s="24"/>
      <c r="B109" s="27"/>
      <c r="C109" s="6"/>
      <c r="D109" s="6"/>
      <c r="E109" s="49">
        <v>1005</v>
      </c>
      <c r="F109" s="6"/>
      <c r="G109" s="7"/>
      <c r="H109" s="7"/>
      <c r="I109" s="6"/>
      <c r="J109" s="6"/>
      <c r="K109" s="52" t="s">
        <v>89</v>
      </c>
    </row>
    <row r="110" spans="1:11" ht="26.4" x14ac:dyDescent="0.3">
      <c r="A110" s="24"/>
      <c r="B110" s="27"/>
      <c r="C110" s="6"/>
      <c r="D110" s="6"/>
      <c r="E110" s="49">
        <v>4422</v>
      </c>
      <c r="F110" s="6"/>
      <c r="G110" s="7"/>
      <c r="H110" s="7"/>
      <c r="I110" s="6"/>
      <c r="J110" s="6"/>
      <c r="K110" s="52" t="s">
        <v>129</v>
      </c>
    </row>
    <row r="111" spans="1:11" ht="52.8" x14ac:dyDescent="0.3">
      <c r="A111" s="24"/>
      <c r="B111" s="27"/>
      <c r="C111" s="6"/>
      <c r="D111" s="6"/>
      <c r="E111" s="49">
        <v>39802</v>
      </c>
      <c r="F111" s="6"/>
      <c r="G111" s="7"/>
      <c r="H111" s="7"/>
      <c r="I111" s="6"/>
      <c r="J111" s="6"/>
      <c r="K111" s="52" t="s">
        <v>101</v>
      </c>
    </row>
    <row r="112" spans="1:11" ht="26.4" x14ac:dyDescent="0.3">
      <c r="A112" s="24"/>
      <c r="B112" s="27" t="s">
        <v>33</v>
      </c>
      <c r="C112" s="6">
        <v>40000</v>
      </c>
      <c r="D112" s="6">
        <f>SUM(D113:D116)</f>
        <v>23125</v>
      </c>
      <c r="E112" s="6">
        <v>16875</v>
      </c>
      <c r="F112" s="6"/>
      <c r="G112" s="7"/>
      <c r="H112" s="7"/>
      <c r="I112" s="6">
        <f t="shared" si="0"/>
        <v>40000</v>
      </c>
      <c r="J112" s="6">
        <f t="shared" si="1"/>
        <v>0</v>
      </c>
      <c r="K112" s="6" t="s">
        <v>77</v>
      </c>
    </row>
    <row r="113" spans="1:11" x14ac:dyDescent="0.3">
      <c r="A113" s="24"/>
      <c r="B113" s="30" t="s">
        <v>63</v>
      </c>
      <c r="C113" s="6"/>
      <c r="D113" s="49">
        <v>2313</v>
      </c>
      <c r="E113" s="49">
        <v>1688</v>
      </c>
      <c r="F113" s="6"/>
      <c r="G113" s="7"/>
      <c r="H113" s="7"/>
      <c r="I113" s="6"/>
      <c r="J113" s="6"/>
      <c r="K113" s="52" t="s">
        <v>131</v>
      </c>
    </row>
    <row r="114" spans="1:11" x14ac:dyDescent="0.3">
      <c r="A114" s="24"/>
      <c r="B114" s="27"/>
      <c r="C114" s="6"/>
      <c r="D114" s="49">
        <v>463</v>
      </c>
      <c r="E114" s="49">
        <v>338</v>
      </c>
      <c r="F114" s="6"/>
      <c r="G114" s="7"/>
      <c r="H114" s="7"/>
      <c r="I114" s="6"/>
      <c r="J114" s="6"/>
      <c r="K114" s="52" t="s">
        <v>130</v>
      </c>
    </row>
    <row r="115" spans="1:11" ht="26.4" x14ac:dyDescent="0.3">
      <c r="A115" s="24"/>
      <c r="B115" s="27"/>
      <c r="C115" s="6"/>
      <c r="D115" s="49">
        <v>2035</v>
      </c>
      <c r="E115" s="49">
        <v>1485</v>
      </c>
      <c r="F115" s="6"/>
      <c r="G115" s="7"/>
      <c r="H115" s="7"/>
      <c r="I115" s="6"/>
      <c r="J115" s="6"/>
      <c r="K115" s="52" t="s">
        <v>129</v>
      </c>
    </row>
    <row r="116" spans="1:11" x14ac:dyDescent="0.3">
      <c r="A116" s="24"/>
      <c r="B116" s="27"/>
      <c r="C116" s="6"/>
      <c r="D116" s="49">
        <v>18314</v>
      </c>
      <c r="E116" s="49">
        <v>13364</v>
      </c>
      <c r="F116" s="6"/>
      <c r="G116" s="7"/>
      <c r="H116" s="7"/>
      <c r="I116" s="6"/>
      <c r="J116" s="6"/>
      <c r="K116" s="52" t="s">
        <v>120</v>
      </c>
    </row>
    <row r="117" spans="1:11" x14ac:dyDescent="0.3">
      <c r="A117" s="24"/>
      <c r="B117" s="27" t="s">
        <v>46</v>
      </c>
      <c r="C117" s="6">
        <v>150000</v>
      </c>
      <c r="D117" s="6"/>
      <c r="E117" s="6">
        <v>150000</v>
      </c>
      <c r="F117" s="6"/>
      <c r="G117" s="7"/>
      <c r="H117" s="7"/>
      <c r="I117" s="6">
        <f t="shared" si="0"/>
        <v>150000</v>
      </c>
      <c r="J117" s="6">
        <f t="shared" si="1"/>
        <v>0</v>
      </c>
      <c r="K117" s="6"/>
    </row>
    <row r="118" spans="1:11" x14ac:dyDescent="0.3">
      <c r="A118" s="24"/>
      <c r="B118" s="30" t="s">
        <v>63</v>
      </c>
      <c r="C118" s="6"/>
      <c r="D118" s="6"/>
      <c r="E118" s="49">
        <v>7500</v>
      </c>
      <c r="F118" s="6"/>
      <c r="G118" s="7"/>
      <c r="H118" s="7"/>
      <c r="I118" s="6"/>
      <c r="J118" s="6"/>
      <c r="K118" s="52" t="s">
        <v>131</v>
      </c>
    </row>
    <row r="119" spans="1:11" x14ac:dyDescent="0.3">
      <c r="A119" s="24"/>
      <c r="B119" s="27"/>
      <c r="C119" s="6"/>
      <c r="D119" s="6"/>
      <c r="E119" s="49">
        <v>1500</v>
      </c>
      <c r="F119" s="6"/>
      <c r="G119" s="7"/>
      <c r="H119" s="7"/>
      <c r="I119" s="6"/>
      <c r="J119" s="6"/>
      <c r="K119" s="52" t="s">
        <v>130</v>
      </c>
    </row>
    <row r="120" spans="1:11" ht="26.4" x14ac:dyDescent="0.3">
      <c r="A120" s="24"/>
      <c r="B120" s="27"/>
      <c r="C120" s="6"/>
      <c r="D120" s="6"/>
      <c r="E120" s="49">
        <v>14100</v>
      </c>
      <c r="F120" s="6"/>
      <c r="G120" s="7"/>
      <c r="H120" s="7"/>
      <c r="I120" s="6"/>
      <c r="J120" s="6"/>
      <c r="K120" s="52" t="s">
        <v>129</v>
      </c>
    </row>
    <row r="121" spans="1:11" ht="52.8" x14ac:dyDescent="0.3">
      <c r="A121" s="24"/>
      <c r="B121" s="27"/>
      <c r="C121" s="6"/>
      <c r="D121" s="6"/>
      <c r="E121" s="49">
        <v>67500</v>
      </c>
      <c r="F121" s="6"/>
      <c r="G121" s="7"/>
      <c r="H121" s="7"/>
      <c r="I121" s="6"/>
      <c r="J121" s="6"/>
      <c r="K121" s="52" t="s">
        <v>114</v>
      </c>
    </row>
    <row r="122" spans="1:11" ht="52.8" x14ac:dyDescent="0.3">
      <c r="A122" s="24"/>
      <c r="B122" s="27"/>
      <c r="C122" s="6"/>
      <c r="D122" s="6"/>
      <c r="E122" s="49">
        <v>59400</v>
      </c>
      <c r="F122" s="6"/>
      <c r="G122" s="7"/>
      <c r="H122" s="7"/>
      <c r="I122" s="6"/>
      <c r="J122" s="6"/>
      <c r="K122" s="52" t="s">
        <v>100</v>
      </c>
    </row>
    <row r="123" spans="1:11" x14ac:dyDescent="0.3">
      <c r="A123" s="42"/>
      <c r="B123" s="40" t="s">
        <v>25</v>
      </c>
      <c r="C123" s="33">
        <v>240254</v>
      </c>
      <c r="D123" s="33">
        <f>D107+D112+D117</f>
        <v>23125</v>
      </c>
      <c r="E123" s="33">
        <f>E107+E112+E117</f>
        <v>217129</v>
      </c>
      <c r="F123" s="33">
        <f>F107+F112+F117</f>
        <v>0</v>
      </c>
      <c r="G123" s="33">
        <f>G107+G112+G117</f>
        <v>0</v>
      </c>
      <c r="H123" s="33">
        <f>H107+H112+H117</f>
        <v>0</v>
      </c>
      <c r="I123" s="33">
        <f t="shared" si="0"/>
        <v>240254</v>
      </c>
      <c r="J123" s="33">
        <f t="shared" si="1"/>
        <v>0</v>
      </c>
      <c r="K123" s="38"/>
    </row>
    <row r="124" spans="1:11" ht="41.4" x14ac:dyDescent="0.3">
      <c r="A124" s="24"/>
      <c r="B124" s="25" t="s">
        <v>47</v>
      </c>
      <c r="C124" s="6"/>
      <c r="D124" s="6"/>
      <c r="E124" s="6"/>
      <c r="F124" s="6"/>
      <c r="G124" s="7"/>
      <c r="H124" s="7"/>
      <c r="I124" s="6">
        <f t="shared" si="0"/>
        <v>0</v>
      </c>
      <c r="J124" s="6">
        <f t="shared" si="1"/>
        <v>0</v>
      </c>
      <c r="K124" s="6"/>
    </row>
    <row r="125" spans="1:11" ht="41.4" x14ac:dyDescent="0.3">
      <c r="A125" s="24"/>
      <c r="B125" s="29" t="s">
        <v>48</v>
      </c>
      <c r="C125" s="6">
        <v>320000</v>
      </c>
      <c r="D125" s="6"/>
      <c r="E125" s="6">
        <v>320000</v>
      </c>
      <c r="F125" s="6"/>
      <c r="G125" s="7"/>
      <c r="H125" s="7"/>
      <c r="I125" s="6">
        <f t="shared" si="0"/>
        <v>320000</v>
      </c>
      <c r="J125" s="6">
        <f t="shared" si="1"/>
        <v>0</v>
      </c>
      <c r="K125" s="6"/>
    </row>
    <row r="126" spans="1:11" x14ac:dyDescent="0.3">
      <c r="A126" s="24"/>
      <c r="B126" s="30" t="s">
        <v>63</v>
      </c>
      <c r="C126" s="6"/>
      <c r="D126" s="6"/>
      <c r="E126" s="49">
        <v>32000</v>
      </c>
      <c r="F126" s="6"/>
      <c r="G126" s="7"/>
      <c r="H126" s="7"/>
      <c r="I126" s="6"/>
      <c r="J126" s="6"/>
      <c r="K126" s="52" t="s">
        <v>131</v>
      </c>
    </row>
    <row r="127" spans="1:11" ht="26.4" x14ac:dyDescent="0.3">
      <c r="A127" s="24"/>
      <c r="B127" s="29"/>
      <c r="C127" s="6"/>
      <c r="D127" s="6"/>
      <c r="E127" s="49">
        <f>6400-1600</f>
        <v>4800</v>
      </c>
      <c r="F127" s="6"/>
      <c r="G127" s="7"/>
      <c r="H127" s="7"/>
      <c r="I127" s="6"/>
      <c r="J127" s="6"/>
      <c r="K127" s="52" t="s">
        <v>133</v>
      </c>
    </row>
    <row r="128" spans="1:11" ht="26.4" x14ac:dyDescent="0.3">
      <c r="A128" s="24"/>
      <c r="B128" s="29"/>
      <c r="C128" s="6"/>
      <c r="D128" s="6"/>
      <c r="E128" s="49">
        <f>28160+160</f>
        <v>28320</v>
      </c>
      <c r="F128" s="6"/>
      <c r="G128" s="7"/>
      <c r="H128" s="7"/>
      <c r="I128" s="6"/>
      <c r="J128" s="6"/>
      <c r="K128" s="52" t="s">
        <v>132</v>
      </c>
    </row>
    <row r="129" spans="1:11" ht="52.8" x14ac:dyDescent="0.3">
      <c r="A129" s="24"/>
      <c r="B129" s="29"/>
      <c r="C129" s="6"/>
      <c r="D129" s="6"/>
      <c r="E129" s="49">
        <v>63360</v>
      </c>
      <c r="F129" s="6"/>
      <c r="G129" s="7"/>
      <c r="H129" s="7"/>
      <c r="I129" s="6"/>
      <c r="J129" s="6"/>
      <c r="K129" s="52" t="s">
        <v>102</v>
      </c>
    </row>
    <row r="130" spans="1:11" ht="52.8" x14ac:dyDescent="0.3">
      <c r="A130" s="24"/>
      <c r="B130" s="29"/>
      <c r="C130" s="6"/>
      <c r="D130" s="6"/>
      <c r="E130" s="49">
        <v>63360</v>
      </c>
      <c r="F130" s="6"/>
      <c r="G130" s="7"/>
      <c r="H130" s="7"/>
      <c r="I130" s="6"/>
      <c r="J130" s="6"/>
      <c r="K130" s="52" t="s">
        <v>106</v>
      </c>
    </row>
    <row r="131" spans="1:11" ht="52.8" x14ac:dyDescent="0.3">
      <c r="A131" s="24"/>
      <c r="B131" s="29"/>
      <c r="C131" s="6"/>
      <c r="D131" s="6"/>
      <c r="E131" s="49">
        <v>63360</v>
      </c>
      <c r="F131" s="6"/>
      <c r="G131" s="7"/>
      <c r="H131" s="7"/>
      <c r="I131" s="6"/>
      <c r="J131" s="6"/>
      <c r="K131" s="52" t="s">
        <v>123</v>
      </c>
    </row>
    <row r="132" spans="1:11" ht="52.8" x14ac:dyDescent="0.3">
      <c r="A132" s="24"/>
      <c r="B132" s="29"/>
      <c r="C132" s="6"/>
      <c r="D132" s="6"/>
      <c r="E132" s="49">
        <f>63360+1440</f>
        <v>64800</v>
      </c>
      <c r="F132" s="6"/>
      <c r="G132" s="7"/>
      <c r="H132" s="7"/>
      <c r="I132" s="6"/>
      <c r="J132" s="6"/>
      <c r="K132" s="52" t="s">
        <v>134</v>
      </c>
    </row>
    <row r="133" spans="1:11" x14ac:dyDescent="0.3">
      <c r="A133" s="24"/>
      <c r="B133" s="27" t="s">
        <v>46</v>
      </c>
      <c r="C133" s="6">
        <v>150000</v>
      </c>
      <c r="D133" s="6"/>
      <c r="E133" s="6">
        <v>150000</v>
      </c>
      <c r="F133" s="6"/>
      <c r="G133" s="7"/>
      <c r="H133" s="7"/>
      <c r="I133" s="6">
        <f t="shared" si="0"/>
        <v>150000</v>
      </c>
      <c r="J133" s="6">
        <f t="shared" si="1"/>
        <v>0</v>
      </c>
      <c r="K133" s="6"/>
    </row>
    <row r="134" spans="1:11" x14ac:dyDescent="0.3">
      <c r="A134" s="24"/>
      <c r="B134" s="30" t="s">
        <v>63</v>
      </c>
      <c r="C134" s="6"/>
      <c r="D134" s="6"/>
      <c r="E134" s="49">
        <v>7500</v>
      </c>
      <c r="F134" s="6"/>
      <c r="G134" s="7"/>
      <c r="H134" s="7"/>
      <c r="I134" s="6"/>
      <c r="J134" s="6"/>
      <c r="K134" s="52" t="s">
        <v>131</v>
      </c>
    </row>
    <row r="135" spans="1:11" x14ac:dyDescent="0.3">
      <c r="A135" s="24"/>
      <c r="B135" s="27"/>
      <c r="C135" s="6"/>
      <c r="D135" s="6"/>
      <c r="E135" s="49">
        <v>1500</v>
      </c>
      <c r="F135" s="6"/>
      <c r="G135" s="7"/>
      <c r="H135" s="7"/>
      <c r="I135" s="6"/>
      <c r="J135" s="6"/>
      <c r="K135" s="52" t="s">
        <v>130</v>
      </c>
    </row>
    <row r="136" spans="1:11" ht="26.4" x14ac:dyDescent="0.3">
      <c r="A136" s="24"/>
      <c r="B136" s="27"/>
      <c r="C136" s="6"/>
      <c r="D136" s="6"/>
      <c r="E136" s="49">
        <v>14100</v>
      </c>
      <c r="F136" s="6"/>
      <c r="G136" s="7"/>
      <c r="H136" s="7"/>
      <c r="I136" s="6"/>
      <c r="J136" s="6"/>
      <c r="K136" s="52" t="s">
        <v>129</v>
      </c>
    </row>
    <row r="137" spans="1:11" ht="52.8" x14ac:dyDescent="0.3">
      <c r="A137" s="24"/>
      <c r="B137" s="27"/>
      <c r="C137" s="6"/>
      <c r="D137" s="6"/>
      <c r="E137" s="49">
        <v>67500</v>
      </c>
      <c r="F137" s="6"/>
      <c r="G137" s="7"/>
      <c r="H137" s="7"/>
      <c r="I137" s="6"/>
      <c r="J137" s="6"/>
      <c r="K137" s="52" t="s">
        <v>111</v>
      </c>
    </row>
    <row r="138" spans="1:11" ht="52.8" x14ac:dyDescent="0.3">
      <c r="A138" s="24"/>
      <c r="B138" s="27"/>
      <c r="C138" s="6"/>
      <c r="D138" s="6"/>
      <c r="E138" s="49">
        <v>59400</v>
      </c>
      <c r="F138" s="6"/>
      <c r="G138" s="7"/>
      <c r="H138" s="7"/>
      <c r="I138" s="6"/>
      <c r="J138" s="6"/>
      <c r="K138" s="52" t="s">
        <v>116</v>
      </c>
    </row>
    <row r="139" spans="1:11" ht="55.2" x14ac:dyDescent="0.3">
      <c r="A139" s="24"/>
      <c r="B139" s="27" t="s">
        <v>49</v>
      </c>
      <c r="C139" s="6">
        <v>100000</v>
      </c>
      <c r="D139" s="6"/>
      <c r="E139" s="6">
        <v>100000</v>
      </c>
      <c r="F139" s="6"/>
      <c r="G139" s="7"/>
      <c r="H139" s="7"/>
      <c r="I139" s="6">
        <f t="shared" si="0"/>
        <v>100000</v>
      </c>
      <c r="J139" s="6">
        <f t="shared" si="1"/>
        <v>0</v>
      </c>
      <c r="K139" s="6" t="s">
        <v>78</v>
      </c>
    </row>
    <row r="140" spans="1:11" ht="26.4" x14ac:dyDescent="0.3">
      <c r="A140" s="24"/>
      <c r="B140" s="30" t="s">
        <v>63</v>
      </c>
      <c r="C140" s="6"/>
      <c r="D140" s="6"/>
      <c r="E140" s="49">
        <v>10000</v>
      </c>
      <c r="F140" s="6"/>
      <c r="G140" s="7"/>
      <c r="H140" s="7"/>
      <c r="I140" s="6"/>
      <c r="J140" s="6"/>
      <c r="K140" s="52" t="s">
        <v>129</v>
      </c>
    </row>
    <row r="141" spans="1:11" x14ac:dyDescent="0.3">
      <c r="A141" s="24"/>
      <c r="B141" s="27"/>
      <c r="C141" s="6"/>
      <c r="D141" s="6"/>
      <c r="E141" s="49">
        <v>90000</v>
      </c>
      <c r="F141" s="6"/>
      <c r="G141" s="7"/>
      <c r="H141" s="7"/>
      <c r="I141" s="6"/>
      <c r="J141" s="6"/>
      <c r="K141" s="52" t="s">
        <v>98</v>
      </c>
    </row>
    <row r="142" spans="1:11" x14ac:dyDescent="0.3">
      <c r="A142" s="42"/>
      <c r="B142" s="44" t="s">
        <v>25</v>
      </c>
      <c r="C142" s="33">
        <v>570000</v>
      </c>
      <c r="D142" s="33">
        <f>D125+D133+D139</f>
        <v>0</v>
      </c>
      <c r="E142" s="33">
        <f>E125+E133+E139</f>
        <v>570000</v>
      </c>
      <c r="F142" s="33">
        <f>F125+F133+F139</f>
        <v>0</v>
      </c>
      <c r="G142" s="33">
        <f>G125+G133+G139</f>
        <v>0</v>
      </c>
      <c r="H142" s="33">
        <f>H125+H133+H139</f>
        <v>0</v>
      </c>
      <c r="I142" s="33">
        <f t="shared" si="0"/>
        <v>570000</v>
      </c>
      <c r="J142" s="33">
        <f t="shared" si="1"/>
        <v>0</v>
      </c>
      <c r="K142" s="38"/>
    </row>
    <row r="143" spans="1:11" ht="42" x14ac:dyDescent="0.3">
      <c r="A143" s="24"/>
      <c r="B143" s="23" t="s">
        <v>50</v>
      </c>
      <c r="C143" s="6"/>
      <c r="D143" s="6"/>
      <c r="E143" s="6"/>
      <c r="F143" s="6"/>
      <c r="G143" s="7"/>
      <c r="H143" s="7"/>
      <c r="I143" s="6">
        <f t="shared" si="0"/>
        <v>0</v>
      </c>
      <c r="J143" s="6">
        <f t="shared" si="1"/>
        <v>0</v>
      </c>
      <c r="K143" s="6"/>
    </row>
    <row r="144" spans="1:11" x14ac:dyDescent="0.3">
      <c r="A144" s="24"/>
      <c r="B144" s="31" t="s">
        <v>51</v>
      </c>
      <c r="C144" s="6">
        <v>80000</v>
      </c>
      <c r="D144" s="6"/>
      <c r="E144" s="6">
        <v>80000</v>
      </c>
      <c r="F144" s="6"/>
      <c r="G144" s="7"/>
      <c r="H144" s="7"/>
      <c r="I144" s="6">
        <f t="shared" si="0"/>
        <v>80000</v>
      </c>
      <c r="J144" s="6">
        <f t="shared" si="1"/>
        <v>0</v>
      </c>
      <c r="K144" s="6"/>
    </row>
    <row r="145" spans="1:11" x14ac:dyDescent="0.3">
      <c r="A145" s="24"/>
      <c r="B145" s="30" t="s">
        <v>63</v>
      </c>
      <c r="C145" s="6"/>
      <c r="D145" s="6"/>
      <c r="E145" s="6">
        <v>8000</v>
      </c>
      <c r="F145" s="6"/>
      <c r="G145" s="7"/>
      <c r="H145" s="7"/>
      <c r="I145" s="6"/>
      <c r="J145" s="6"/>
      <c r="K145" s="52" t="s">
        <v>131</v>
      </c>
    </row>
    <row r="146" spans="1:11" x14ac:dyDescent="0.3">
      <c r="A146" s="24"/>
      <c r="B146" s="31"/>
      <c r="C146" s="6"/>
      <c r="D146" s="6"/>
      <c r="E146" s="6">
        <v>1600</v>
      </c>
      <c r="F146" s="6"/>
      <c r="G146" s="7"/>
      <c r="H146" s="7"/>
      <c r="I146" s="6"/>
      <c r="J146" s="6"/>
      <c r="K146" s="52" t="s">
        <v>130</v>
      </c>
    </row>
    <row r="147" spans="1:11" ht="26.4" x14ac:dyDescent="0.3">
      <c r="A147" s="24"/>
      <c r="B147" s="31"/>
      <c r="C147" s="6"/>
      <c r="D147" s="6"/>
      <c r="E147" s="6">
        <v>7040</v>
      </c>
      <c r="F147" s="6"/>
      <c r="G147" s="7"/>
      <c r="H147" s="7"/>
      <c r="I147" s="6"/>
      <c r="J147" s="6"/>
      <c r="K147" s="52" t="s">
        <v>129</v>
      </c>
    </row>
    <row r="148" spans="1:11" ht="52.8" x14ac:dyDescent="0.3">
      <c r="A148" s="24"/>
      <c r="B148" s="31"/>
      <c r="C148" s="6"/>
      <c r="D148" s="6"/>
      <c r="E148" s="6">
        <v>63360</v>
      </c>
      <c r="F148" s="6"/>
      <c r="G148" s="7"/>
      <c r="H148" s="7"/>
      <c r="I148" s="6"/>
      <c r="J148" s="6"/>
      <c r="K148" s="52" t="s">
        <v>117</v>
      </c>
    </row>
    <row r="149" spans="1:11" x14ac:dyDescent="0.3">
      <c r="A149" s="42"/>
      <c r="B149" s="40" t="s">
        <v>25</v>
      </c>
      <c r="C149" s="33">
        <v>80000</v>
      </c>
      <c r="D149" s="33">
        <f>D144</f>
        <v>0</v>
      </c>
      <c r="E149" s="33">
        <f t="shared" ref="E149:H149" si="5">E144</f>
        <v>80000</v>
      </c>
      <c r="F149" s="33">
        <f t="shared" si="5"/>
        <v>0</v>
      </c>
      <c r="G149" s="33">
        <f t="shared" si="5"/>
        <v>0</v>
      </c>
      <c r="H149" s="33">
        <f t="shared" si="5"/>
        <v>0</v>
      </c>
      <c r="I149" s="33">
        <f t="shared" si="0"/>
        <v>80000</v>
      </c>
      <c r="J149" s="33">
        <f t="shared" si="1"/>
        <v>0</v>
      </c>
      <c r="K149" s="38"/>
    </row>
    <row r="150" spans="1:11" ht="42" x14ac:dyDescent="0.3">
      <c r="A150" s="24"/>
      <c r="B150" s="23" t="s">
        <v>52</v>
      </c>
      <c r="C150" s="6"/>
      <c r="D150" s="6"/>
      <c r="E150" s="6"/>
      <c r="F150" s="6"/>
      <c r="G150" s="7"/>
      <c r="H150" s="7"/>
      <c r="I150" s="6">
        <f t="shared" si="0"/>
        <v>0</v>
      </c>
      <c r="J150" s="6">
        <f t="shared" si="1"/>
        <v>0</v>
      </c>
      <c r="K150" s="6"/>
    </row>
    <row r="151" spans="1:11" ht="52.8" x14ac:dyDescent="0.3">
      <c r="A151" s="24"/>
      <c r="B151" s="27" t="s">
        <v>53</v>
      </c>
      <c r="C151" s="6">
        <v>200000</v>
      </c>
      <c r="D151" s="6"/>
      <c r="E151" s="6">
        <v>200000</v>
      </c>
      <c r="F151" s="6"/>
      <c r="G151" s="7"/>
      <c r="H151" s="7"/>
      <c r="I151" s="6">
        <f t="shared" si="0"/>
        <v>200000</v>
      </c>
      <c r="J151" s="6">
        <f t="shared" si="1"/>
        <v>0</v>
      </c>
      <c r="K151" s="6" t="s">
        <v>79</v>
      </c>
    </row>
    <row r="152" spans="1:11" ht="66" x14ac:dyDescent="0.3">
      <c r="A152" s="24"/>
      <c r="B152" s="27" t="s">
        <v>54</v>
      </c>
      <c r="C152" s="6">
        <v>12900</v>
      </c>
      <c r="D152" s="6"/>
      <c r="E152" s="6">
        <v>12900</v>
      </c>
      <c r="F152" s="6"/>
      <c r="G152" s="7"/>
      <c r="H152" s="7"/>
      <c r="I152" s="6">
        <f t="shared" si="0"/>
        <v>12900</v>
      </c>
      <c r="J152" s="6">
        <f t="shared" si="1"/>
        <v>0</v>
      </c>
      <c r="K152" s="6" t="s">
        <v>83</v>
      </c>
    </row>
    <row r="153" spans="1:11" x14ac:dyDescent="0.3">
      <c r="A153" s="24"/>
      <c r="B153" s="27" t="s">
        <v>55</v>
      </c>
      <c r="C153" s="6">
        <v>140000</v>
      </c>
      <c r="D153" s="6"/>
      <c r="E153" s="6">
        <v>140000</v>
      </c>
      <c r="F153" s="6"/>
      <c r="G153" s="7"/>
      <c r="H153" s="7"/>
      <c r="I153" s="6">
        <f t="shared" si="0"/>
        <v>140000</v>
      </c>
      <c r="J153" s="6">
        <f t="shared" si="1"/>
        <v>0</v>
      </c>
      <c r="K153" s="6"/>
    </row>
    <row r="154" spans="1:11" ht="26.4" x14ac:dyDescent="0.3">
      <c r="A154" s="24"/>
      <c r="B154" s="30" t="s">
        <v>63</v>
      </c>
      <c r="C154" s="6"/>
      <c r="D154" s="6"/>
      <c r="E154" s="49">
        <v>14000</v>
      </c>
      <c r="F154" s="6"/>
      <c r="G154" s="7"/>
      <c r="H154" s="7"/>
      <c r="I154" s="6"/>
      <c r="J154" s="6"/>
      <c r="K154" s="52" t="s">
        <v>80</v>
      </c>
    </row>
    <row r="155" spans="1:11" ht="52.8" x14ac:dyDescent="0.3">
      <c r="A155" s="24"/>
      <c r="B155" s="31"/>
      <c r="C155" s="6"/>
      <c r="D155" s="6"/>
      <c r="E155" s="49">
        <v>126000</v>
      </c>
      <c r="F155" s="6"/>
      <c r="G155" s="7"/>
      <c r="H155" s="7"/>
      <c r="I155" s="6"/>
      <c r="J155" s="6"/>
      <c r="K155" s="52" t="s">
        <v>81</v>
      </c>
    </row>
    <row r="156" spans="1:11" x14ac:dyDescent="0.3">
      <c r="A156" s="42"/>
      <c r="B156" s="40" t="s">
        <v>25</v>
      </c>
      <c r="C156" s="33">
        <f>SUM(C151:C155)</f>
        <v>352900</v>
      </c>
      <c r="D156" s="33">
        <f>D151+D152+D153</f>
        <v>0</v>
      </c>
      <c r="E156" s="33">
        <f>E151+E152+E153</f>
        <v>352900</v>
      </c>
      <c r="F156" s="33">
        <f>F151+F152+F153</f>
        <v>0</v>
      </c>
      <c r="G156" s="33">
        <f>G151+G152+G153</f>
        <v>0</v>
      </c>
      <c r="H156" s="33">
        <f>H151+H152+H153</f>
        <v>0</v>
      </c>
      <c r="I156" s="33">
        <f t="shared" si="0"/>
        <v>352900</v>
      </c>
      <c r="J156" s="33">
        <f t="shared" si="1"/>
        <v>0</v>
      </c>
      <c r="K156" s="38"/>
    </row>
    <row r="157" spans="1:11" ht="42" x14ac:dyDescent="0.3">
      <c r="A157" s="24"/>
      <c r="B157" s="23" t="s">
        <v>56</v>
      </c>
      <c r="C157" s="6"/>
      <c r="D157" s="6"/>
      <c r="E157" s="6"/>
      <c r="F157" s="6"/>
      <c r="G157" s="7"/>
      <c r="H157" s="7"/>
      <c r="I157" s="6">
        <f t="shared" si="0"/>
        <v>0</v>
      </c>
      <c r="J157" s="6">
        <f t="shared" si="1"/>
        <v>0</v>
      </c>
      <c r="K157" s="6"/>
    </row>
    <row r="158" spans="1:11" ht="27.6" x14ac:dyDescent="0.3">
      <c r="A158" s="24"/>
      <c r="B158" s="27" t="s">
        <v>57</v>
      </c>
      <c r="C158" s="6">
        <v>60000</v>
      </c>
      <c r="D158" s="6"/>
      <c r="E158" s="6">
        <f>C158</f>
        <v>60000</v>
      </c>
      <c r="F158" s="6"/>
      <c r="G158" s="7"/>
      <c r="H158" s="7"/>
      <c r="I158" s="6">
        <f t="shared" si="0"/>
        <v>60000</v>
      </c>
      <c r="J158" s="6">
        <f t="shared" si="1"/>
        <v>0</v>
      </c>
      <c r="K158" s="6" t="s">
        <v>85</v>
      </c>
    </row>
    <row r="159" spans="1:11" x14ac:dyDescent="0.3">
      <c r="A159" s="24"/>
      <c r="B159" s="30" t="s">
        <v>63</v>
      </c>
      <c r="C159" s="6"/>
      <c r="D159" s="6"/>
      <c r="E159" s="49">
        <v>6000</v>
      </c>
      <c r="F159" s="6"/>
      <c r="G159" s="7"/>
      <c r="H159" s="7"/>
      <c r="I159" s="6"/>
      <c r="J159" s="6"/>
      <c r="K159" s="52" t="s">
        <v>131</v>
      </c>
    </row>
    <row r="160" spans="1:11" x14ac:dyDescent="0.3">
      <c r="A160" s="24"/>
      <c r="B160" s="31"/>
      <c r="C160" s="6"/>
      <c r="D160" s="6"/>
      <c r="E160" s="49">
        <v>1200</v>
      </c>
      <c r="F160" s="6"/>
      <c r="G160" s="7"/>
      <c r="H160" s="7"/>
      <c r="I160" s="6"/>
      <c r="J160" s="6"/>
      <c r="K160" s="52" t="s">
        <v>130</v>
      </c>
    </row>
    <row r="161" spans="1:11" ht="26.4" x14ac:dyDescent="0.3">
      <c r="A161" s="24"/>
      <c r="B161" s="31"/>
      <c r="C161" s="6"/>
      <c r="D161" s="6"/>
      <c r="E161" s="49">
        <v>5280</v>
      </c>
      <c r="F161" s="6"/>
      <c r="G161" s="7"/>
      <c r="H161" s="7"/>
      <c r="I161" s="6"/>
      <c r="J161" s="6"/>
      <c r="K161" s="52" t="s">
        <v>129</v>
      </c>
    </row>
    <row r="162" spans="1:11" ht="26.4" x14ac:dyDescent="0.3">
      <c r="A162" s="24"/>
      <c r="B162" s="31"/>
      <c r="C162" s="6"/>
      <c r="D162" s="6"/>
      <c r="E162" s="49">
        <v>47520</v>
      </c>
      <c r="F162" s="6"/>
      <c r="G162" s="7"/>
      <c r="H162" s="7"/>
      <c r="I162" s="6"/>
      <c r="J162" s="6"/>
      <c r="K162" s="52" t="s">
        <v>107</v>
      </c>
    </row>
    <row r="163" spans="1:11" ht="26.4" x14ac:dyDescent="0.3">
      <c r="A163" s="24"/>
      <c r="B163" s="32" t="s">
        <v>58</v>
      </c>
      <c r="C163" s="6">
        <v>80000</v>
      </c>
      <c r="D163" s="6"/>
      <c r="E163" s="6">
        <f t="shared" ref="E163:E178" si="6">C163</f>
        <v>80000</v>
      </c>
      <c r="F163" s="6"/>
      <c r="G163" s="7"/>
      <c r="H163" s="7"/>
      <c r="I163" s="6">
        <f t="shared" si="0"/>
        <v>80000</v>
      </c>
      <c r="J163" s="6">
        <f t="shared" si="1"/>
        <v>0</v>
      </c>
      <c r="K163" s="6" t="s">
        <v>86</v>
      </c>
    </row>
    <row r="164" spans="1:11" x14ac:dyDescent="0.3">
      <c r="A164" s="24"/>
      <c r="B164" s="30" t="s">
        <v>63</v>
      </c>
      <c r="C164" s="6"/>
      <c r="D164" s="6"/>
      <c r="E164" s="49">
        <v>8000</v>
      </c>
      <c r="F164" s="6"/>
      <c r="G164" s="7"/>
      <c r="H164" s="7"/>
      <c r="I164" s="6"/>
      <c r="J164" s="6"/>
      <c r="K164" s="52" t="s">
        <v>131</v>
      </c>
    </row>
    <row r="165" spans="1:11" x14ac:dyDescent="0.3">
      <c r="A165" s="24"/>
      <c r="B165" s="31"/>
      <c r="C165" s="6"/>
      <c r="D165" s="6"/>
      <c r="E165" s="49">
        <v>1600</v>
      </c>
      <c r="F165" s="6"/>
      <c r="G165" s="7"/>
      <c r="H165" s="7"/>
      <c r="I165" s="6"/>
      <c r="J165" s="6"/>
      <c r="K165" s="52" t="s">
        <v>130</v>
      </c>
    </row>
    <row r="166" spans="1:11" ht="26.4" x14ac:dyDescent="0.3">
      <c r="A166" s="24"/>
      <c r="B166" s="31"/>
      <c r="C166" s="6"/>
      <c r="D166" s="6"/>
      <c r="E166" s="49">
        <v>7040</v>
      </c>
      <c r="F166" s="6"/>
      <c r="G166" s="7"/>
      <c r="H166" s="7"/>
      <c r="I166" s="6"/>
      <c r="J166" s="6"/>
      <c r="K166" s="52" t="s">
        <v>129</v>
      </c>
    </row>
    <row r="167" spans="1:11" x14ac:dyDescent="0.3">
      <c r="A167" s="24"/>
      <c r="B167" s="31"/>
      <c r="C167" s="6"/>
      <c r="D167" s="6"/>
      <c r="E167" s="49">
        <v>63360</v>
      </c>
      <c r="F167" s="6"/>
      <c r="G167" s="7"/>
      <c r="H167" s="7"/>
      <c r="I167" s="6"/>
      <c r="J167" s="6"/>
      <c r="K167" s="52" t="s">
        <v>125</v>
      </c>
    </row>
    <row r="168" spans="1:11" ht="26.4" x14ac:dyDescent="0.3">
      <c r="A168" s="24"/>
      <c r="B168" s="27" t="s">
        <v>59</v>
      </c>
      <c r="C168" s="6">
        <v>24000</v>
      </c>
      <c r="D168" s="6"/>
      <c r="E168" s="6">
        <f t="shared" si="6"/>
        <v>24000</v>
      </c>
      <c r="F168" s="6"/>
      <c r="G168" s="7"/>
      <c r="H168" s="7"/>
      <c r="I168" s="6">
        <f t="shared" si="0"/>
        <v>24000</v>
      </c>
      <c r="J168" s="6">
        <f t="shared" si="1"/>
        <v>0</v>
      </c>
      <c r="K168" s="6" t="s">
        <v>88</v>
      </c>
    </row>
    <row r="169" spans="1:11" x14ac:dyDescent="0.3">
      <c r="A169" s="24"/>
      <c r="B169" s="30" t="s">
        <v>63</v>
      </c>
      <c r="C169" s="6"/>
      <c r="D169" s="6"/>
      <c r="E169" s="49">
        <v>2400</v>
      </c>
      <c r="F169" s="6"/>
      <c r="G169" s="7"/>
      <c r="H169" s="7"/>
      <c r="I169" s="6"/>
      <c r="J169" s="6"/>
      <c r="K169" s="52" t="s">
        <v>131</v>
      </c>
    </row>
    <row r="170" spans="1:11" x14ac:dyDescent="0.3">
      <c r="A170" s="24"/>
      <c r="B170" s="31"/>
      <c r="C170" s="6"/>
      <c r="D170" s="6"/>
      <c r="E170" s="49">
        <v>480</v>
      </c>
      <c r="F170" s="6"/>
      <c r="G170" s="7"/>
      <c r="H170" s="7"/>
      <c r="I170" s="6"/>
      <c r="J170" s="6"/>
      <c r="K170" s="52" t="s">
        <v>130</v>
      </c>
    </row>
    <row r="171" spans="1:11" ht="26.4" x14ac:dyDescent="0.3">
      <c r="A171" s="24"/>
      <c r="B171" s="31"/>
      <c r="C171" s="6"/>
      <c r="D171" s="6"/>
      <c r="E171" s="49">
        <v>2112</v>
      </c>
      <c r="F171" s="6"/>
      <c r="G171" s="7"/>
      <c r="H171" s="7"/>
      <c r="I171" s="6"/>
      <c r="J171" s="6"/>
      <c r="K171" s="52" t="s">
        <v>129</v>
      </c>
    </row>
    <row r="172" spans="1:11" x14ac:dyDescent="0.3">
      <c r="A172" s="24"/>
      <c r="B172" s="31"/>
      <c r="C172" s="6"/>
      <c r="D172" s="6"/>
      <c r="E172" s="49">
        <v>19008</v>
      </c>
      <c r="F172" s="6"/>
      <c r="G172" s="7"/>
      <c r="H172" s="7"/>
      <c r="I172" s="6"/>
      <c r="J172" s="6"/>
      <c r="K172" s="52" t="s">
        <v>108</v>
      </c>
    </row>
    <row r="173" spans="1:11" ht="26.4" x14ac:dyDescent="0.3">
      <c r="A173" s="24"/>
      <c r="B173" s="27" t="s">
        <v>60</v>
      </c>
      <c r="C173" s="6">
        <v>145710</v>
      </c>
      <c r="D173" s="6"/>
      <c r="E173" s="6">
        <f>SUM(E174:E177)</f>
        <v>145710</v>
      </c>
      <c r="F173" s="6"/>
      <c r="G173" s="7"/>
      <c r="H173" s="7"/>
      <c r="I173" s="6">
        <f t="shared" si="0"/>
        <v>145710</v>
      </c>
      <c r="J173" s="6">
        <f t="shared" si="1"/>
        <v>0</v>
      </c>
      <c r="K173" s="6" t="s">
        <v>87</v>
      </c>
    </row>
    <row r="174" spans="1:11" x14ac:dyDescent="0.3">
      <c r="A174" s="24"/>
      <c r="B174" s="30" t="s">
        <v>63</v>
      </c>
      <c r="C174" s="6"/>
      <c r="D174" s="6"/>
      <c r="E174" s="49">
        <v>14571</v>
      </c>
      <c r="F174" s="6"/>
      <c r="G174" s="7"/>
      <c r="H174" s="7"/>
      <c r="I174" s="6"/>
      <c r="J174" s="6"/>
      <c r="K174" s="52" t="s">
        <v>131</v>
      </c>
    </row>
    <row r="175" spans="1:11" x14ac:dyDescent="0.3">
      <c r="A175" s="24"/>
      <c r="B175" s="31"/>
      <c r="C175" s="6"/>
      <c r="D175" s="6"/>
      <c r="E175" s="49">
        <v>2914</v>
      </c>
      <c r="F175" s="6"/>
      <c r="G175" s="7"/>
      <c r="H175" s="7"/>
      <c r="I175" s="6"/>
      <c r="J175" s="6"/>
      <c r="K175" s="52" t="s">
        <v>130</v>
      </c>
    </row>
    <row r="176" spans="1:11" ht="26.4" x14ac:dyDescent="0.3">
      <c r="A176" s="24"/>
      <c r="B176" s="31"/>
      <c r="C176" s="6"/>
      <c r="D176" s="6"/>
      <c r="E176" s="49">
        <v>12823</v>
      </c>
      <c r="F176" s="6"/>
      <c r="G176" s="7"/>
      <c r="H176" s="7"/>
      <c r="I176" s="6"/>
      <c r="J176" s="6"/>
      <c r="K176" s="52" t="s">
        <v>129</v>
      </c>
    </row>
    <row r="177" spans="1:11" x14ac:dyDescent="0.3">
      <c r="A177" s="24"/>
      <c r="B177" s="31"/>
      <c r="C177" s="6"/>
      <c r="D177" s="6"/>
      <c r="E177" s="49">
        <v>115402</v>
      </c>
      <c r="F177" s="6"/>
      <c r="G177" s="7"/>
      <c r="H177" s="7"/>
      <c r="I177" s="6"/>
      <c r="J177" s="6"/>
      <c r="K177" s="52" t="s">
        <v>124</v>
      </c>
    </row>
    <row r="178" spans="1:11" ht="26.4" x14ac:dyDescent="0.3">
      <c r="A178" s="24"/>
      <c r="B178" s="27" t="s">
        <v>33</v>
      </c>
      <c r="C178" s="6">
        <v>200000</v>
      </c>
      <c r="D178" s="6"/>
      <c r="E178" s="6">
        <f t="shared" si="6"/>
        <v>200000</v>
      </c>
      <c r="F178" s="6"/>
      <c r="G178" s="7"/>
      <c r="H178" s="7"/>
      <c r="I178" s="6">
        <f t="shared" si="0"/>
        <v>200000</v>
      </c>
      <c r="J178" s="6">
        <f t="shared" si="1"/>
        <v>0</v>
      </c>
      <c r="K178" s="6" t="s">
        <v>84</v>
      </c>
    </row>
    <row r="179" spans="1:11" x14ac:dyDescent="0.3">
      <c r="A179" s="24"/>
      <c r="B179" s="30" t="s">
        <v>63</v>
      </c>
      <c r="C179" s="6"/>
      <c r="D179" s="6"/>
      <c r="E179" s="49">
        <v>20000</v>
      </c>
      <c r="F179" s="6"/>
      <c r="G179" s="7"/>
      <c r="H179" s="7"/>
      <c r="I179" s="6"/>
      <c r="J179" s="6"/>
      <c r="K179" s="52" t="s">
        <v>131</v>
      </c>
    </row>
    <row r="180" spans="1:11" x14ac:dyDescent="0.3">
      <c r="A180" s="24"/>
      <c r="B180" s="31"/>
      <c r="C180" s="6"/>
      <c r="D180" s="6"/>
      <c r="E180" s="49">
        <v>4000</v>
      </c>
      <c r="F180" s="6"/>
      <c r="G180" s="7"/>
      <c r="H180" s="7"/>
      <c r="I180" s="6"/>
      <c r="J180" s="6"/>
      <c r="K180" s="52" t="s">
        <v>130</v>
      </c>
    </row>
    <row r="181" spans="1:11" ht="26.4" x14ac:dyDescent="0.3">
      <c r="A181" s="24"/>
      <c r="B181" s="31"/>
      <c r="C181" s="6"/>
      <c r="D181" s="6"/>
      <c r="E181" s="49">
        <v>17600</v>
      </c>
      <c r="F181" s="6"/>
      <c r="G181" s="7"/>
      <c r="H181" s="7"/>
      <c r="I181" s="6"/>
      <c r="J181" s="6"/>
      <c r="K181" s="52" t="s">
        <v>129</v>
      </c>
    </row>
    <row r="182" spans="1:11" x14ac:dyDescent="0.3">
      <c r="A182" s="24"/>
      <c r="B182" s="31"/>
      <c r="C182" s="6"/>
      <c r="D182" s="6"/>
      <c r="E182" s="49">
        <v>158400</v>
      </c>
      <c r="F182" s="6"/>
      <c r="G182" s="7"/>
      <c r="H182" s="7"/>
      <c r="I182" s="6"/>
      <c r="J182" s="6"/>
      <c r="K182" s="52" t="s">
        <v>120</v>
      </c>
    </row>
    <row r="183" spans="1:11" x14ac:dyDescent="0.3">
      <c r="A183" s="42"/>
      <c r="B183" s="40" t="s">
        <v>25</v>
      </c>
      <c r="C183" s="33">
        <f>SUM(C158:C182)</f>
        <v>509710</v>
      </c>
      <c r="D183" s="33">
        <f>D158+D163+D168+D173+D178</f>
        <v>0</v>
      </c>
      <c r="E183" s="33">
        <f t="shared" ref="E183:H183" si="7">E158+E163+E168+E173+E178</f>
        <v>509710</v>
      </c>
      <c r="F183" s="33">
        <f t="shared" si="7"/>
        <v>0</v>
      </c>
      <c r="G183" s="33">
        <f t="shared" si="7"/>
        <v>0</v>
      </c>
      <c r="H183" s="33">
        <f t="shared" si="7"/>
        <v>0</v>
      </c>
      <c r="I183" s="33">
        <f t="shared" si="0"/>
        <v>509710</v>
      </c>
      <c r="J183" s="33">
        <f t="shared" si="1"/>
        <v>0</v>
      </c>
      <c r="K183" s="38"/>
    </row>
    <row r="184" spans="1:11" x14ac:dyDescent="0.3">
      <c r="A184" s="45"/>
      <c r="B184" s="46" t="s">
        <v>62</v>
      </c>
      <c r="C184" s="7">
        <v>5420000</v>
      </c>
      <c r="D184" s="7">
        <f>D33+D40+D49+D57+D82+D105+D123+D142+D149+D156+D183</f>
        <v>1602341</v>
      </c>
      <c r="E184" s="7">
        <f>E33+E40+E49+E57+E82+E105+E123+E142+E149+E156+E183</f>
        <v>3817659</v>
      </c>
      <c r="F184" s="7">
        <f>F33+F40+F49+F57+F82+F105+F123+F142+F149+F156+F183</f>
        <v>0</v>
      </c>
      <c r="G184" s="7">
        <f>G33+G40+G49+G57+G82+G105+G123+G142+G149+G156+G183</f>
        <v>0</v>
      </c>
      <c r="H184" s="7">
        <f>H33+H40+H49+H57+H82+H105+H123+H142+H149+H156+H183</f>
        <v>0</v>
      </c>
      <c r="I184" s="7">
        <f t="shared" si="0"/>
        <v>5420000</v>
      </c>
      <c r="J184" s="7">
        <f t="shared" si="1"/>
        <v>0</v>
      </c>
      <c r="K184" s="6"/>
    </row>
    <row r="185" spans="1:11" ht="15.6" x14ac:dyDescent="0.3">
      <c r="A185" s="12"/>
      <c r="B185" s="4"/>
    </row>
    <row r="186" spans="1:11" ht="15.6" x14ac:dyDescent="0.3">
      <c r="A186" s="5" t="s">
        <v>8</v>
      </c>
      <c r="D186" s="5" t="s">
        <v>18</v>
      </c>
    </row>
    <row r="188" spans="1:11" ht="15.6" x14ac:dyDescent="0.3">
      <c r="B188" s="4"/>
    </row>
    <row r="189" spans="1:11" ht="15.6" x14ac:dyDescent="0.3">
      <c r="A189" s="5" t="s">
        <v>9</v>
      </c>
      <c r="D189" s="5" t="s">
        <v>64</v>
      </c>
    </row>
    <row r="191" spans="1:11" ht="15.6" x14ac:dyDescent="0.3">
      <c r="A191" s="5" t="s">
        <v>10</v>
      </c>
    </row>
    <row r="192" spans="1:11" ht="15.6" x14ac:dyDescent="0.3">
      <c r="B192" s="4"/>
    </row>
    <row r="193" spans="1:2" ht="15.6" x14ac:dyDescent="0.3">
      <c r="A193" s="5" t="s">
        <v>11</v>
      </c>
    </row>
    <row r="194" spans="1:2" ht="15.6" x14ac:dyDescent="0.3">
      <c r="B194" s="5" t="s">
        <v>12</v>
      </c>
    </row>
    <row r="195" spans="1:2" ht="15.6" x14ac:dyDescent="0.3">
      <c r="A195" s="2" t="s">
        <v>13</v>
      </c>
    </row>
  </sheetData>
  <mergeCells count="5">
    <mergeCell ref="A4:K4"/>
    <mergeCell ref="A2:K2"/>
    <mergeCell ref="A6:H6"/>
    <mergeCell ref="A7:H7"/>
    <mergeCell ref="A8:H8"/>
  </mergeCells>
  <pageMargins left="0.25" right="0.25"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Лист1!_Hlk32248595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2023-12-13T12:11:50Z</cp:lastPrinted>
  <dcterms:created xsi:type="dcterms:W3CDTF">2021-01-28T05:20:39Z</dcterms:created>
  <dcterms:modified xsi:type="dcterms:W3CDTF">2023-12-14T05:42:33Z</dcterms:modified>
</cp:coreProperties>
</file>