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ГРАНТ 2023\Нов.грант 54420\Отчет 24.11.23\"/>
    </mc:Choice>
  </mc:AlternateContent>
  <xr:revisionPtr revIDLastSave="0" documentId="13_ncr:1_{FB66FE03-1430-41DB-BBC7-F9901C9575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Hlk32248595" localSheetId="0">Лист1!$A$61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28" i="1" s="1"/>
  <c r="G38" i="1"/>
  <c r="H38" i="1" s="1"/>
  <c r="G37" i="1"/>
  <c r="H37" i="1" s="1"/>
  <c r="C33" i="1"/>
  <c r="F47" i="1"/>
  <c r="F23" i="1"/>
  <c r="F30" i="1"/>
  <c r="F29" i="1" s="1"/>
  <c r="C30" i="1"/>
  <c r="C29" i="1" s="1"/>
  <c r="F42" i="1"/>
  <c r="F16" i="1"/>
  <c r="F15" i="1"/>
  <c r="F14" i="1"/>
  <c r="F13" i="1"/>
  <c r="F12" i="1"/>
  <c r="G22" i="1"/>
  <c r="H22" i="1" s="1"/>
  <c r="G24" i="1"/>
  <c r="H24" i="1" s="1"/>
  <c r="G26" i="1"/>
  <c r="H26" i="1" s="1"/>
  <c r="G27" i="1"/>
  <c r="H27" i="1" s="1"/>
  <c r="G34" i="1"/>
  <c r="H34" i="1" s="1"/>
  <c r="G35" i="1"/>
  <c r="H35" i="1" s="1"/>
  <c r="G36" i="1"/>
  <c r="H36" i="1" s="1"/>
  <c r="G39" i="1"/>
  <c r="H39" i="1" s="1"/>
  <c r="G40" i="1"/>
  <c r="H40" i="1" s="1"/>
  <c r="G41" i="1"/>
  <c r="H41" i="1" s="1"/>
  <c r="G43" i="1"/>
  <c r="H43" i="1" s="1"/>
  <c r="G44" i="1"/>
  <c r="H44" i="1" s="1"/>
  <c r="G46" i="1"/>
  <c r="H46" i="1" s="1"/>
  <c r="G48" i="1"/>
  <c r="H48" i="1" s="1"/>
  <c r="G49" i="1"/>
  <c r="H49" i="1" s="1"/>
  <c r="F11" i="1" l="1"/>
  <c r="F10" i="1" s="1"/>
  <c r="F50" i="1" s="1"/>
  <c r="H50" i="1" s="1"/>
  <c r="E16" i="1"/>
  <c r="E15" i="1"/>
  <c r="E14" i="1"/>
  <c r="E13" i="1"/>
  <c r="E12" i="1"/>
  <c r="E18" i="1"/>
  <c r="E17" i="1"/>
  <c r="E19" i="1"/>
  <c r="E21" i="1"/>
  <c r="G21" i="1" s="1"/>
  <c r="E25" i="1"/>
  <c r="G25" i="1" s="1"/>
  <c r="E42" i="1"/>
  <c r="E32" i="1"/>
  <c r="E31" i="1"/>
  <c r="E30" i="1" s="1"/>
  <c r="E20" i="1"/>
  <c r="D16" i="1"/>
  <c r="D15" i="1"/>
  <c r="D14" i="1"/>
  <c r="D13" i="1"/>
  <c r="D12" i="1"/>
  <c r="D32" i="1"/>
  <c r="G32" i="1" s="1"/>
  <c r="H32" i="1" s="1"/>
  <c r="D31" i="1"/>
  <c r="D17" i="1"/>
  <c r="D18" i="1"/>
  <c r="G18" i="1" s="1"/>
  <c r="H18" i="1" s="1"/>
  <c r="D19" i="1"/>
  <c r="G19" i="1" s="1"/>
  <c r="H19" i="1" s="1"/>
  <c r="D47" i="1"/>
  <c r="G47" i="1" s="1"/>
  <c r="D45" i="1"/>
  <c r="G45" i="1" s="1"/>
  <c r="D42" i="1"/>
  <c r="G42" i="1" s="1"/>
  <c r="D33" i="1"/>
  <c r="G33" i="1" s="1"/>
  <c r="C11" i="1"/>
  <c r="C47" i="1"/>
  <c r="C45" i="1"/>
  <c r="C42" i="1"/>
  <c r="C25" i="1"/>
  <c r="D20" i="1"/>
  <c r="G20" i="1" s="1"/>
  <c r="H20" i="1" s="1"/>
  <c r="C21" i="1"/>
  <c r="C28" i="1" l="1"/>
  <c r="G14" i="1"/>
  <c r="H14" i="1" s="1"/>
  <c r="G31" i="1"/>
  <c r="H31" i="1" s="1"/>
  <c r="D30" i="1"/>
  <c r="D29" i="1" s="1"/>
  <c r="G15" i="1"/>
  <c r="H15" i="1" s="1"/>
  <c r="H42" i="1"/>
  <c r="H45" i="1"/>
  <c r="G13" i="1"/>
  <c r="H13" i="1" s="1"/>
  <c r="H33" i="1"/>
  <c r="E29" i="1"/>
  <c r="E28" i="1" s="1"/>
  <c r="G16" i="1"/>
  <c r="H16" i="1" s="1"/>
  <c r="H21" i="1"/>
  <c r="G12" i="1"/>
  <c r="H12" i="1" s="1"/>
  <c r="H47" i="1"/>
  <c r="G17" i="1"/>
  <c r="H17" i="1" s="1"/>
  <c r="H25" i="1"/>
  <c r="E11" i="1"/>
  <c r="E10" i="1" s="1"/>
  <c r="D11" i="1"/>
  <c r="D23" i="1"/>
  <c r="G23" i="1" s="1"/>
  <c r="G30" i="1" l="1"/>
  <c r="H30" i="1" s="1"/>
  <c r="D10" i="1"/>
  <c r="G10" i="1" s="1"/>
  <c r="G11" i="1"/>
  <c r="H11" i="1" s="1"/>
  <c r="E50" i="1"/>
  <c r="C23" i="1"/>
  <c r="C10" i="1" l="1"/>
  <c r="H23" i="1"/>
  <c r="D28" i="1"/>
  <c r="G29" i="1"/>
  <c r="H29" i="1" s="1"/>
  <c r="C50" i="1"/>
  <c r="H10" i="1"/>
  <c r="G28" i="1" l="1"/>
  <c r="H28" i="1" s="1"/>
  <c r="D50" i="1"/>
  <c r="G50" i="1" s="1"/>
</calcChain>
</file>

<file path=xl/sharedStrings.xml><?xml version="1.0" encoding="utf-8"?>
<sst xmlns="http://schemas.openxmlformats.org/spreadsheetml/2006/main" count="90" uniqueCount="86">
  <si>
    <t>№</t>
  </si>
  <si>
    <t>Статьи расходов</t>
  </si>
  <si>
    <t>Смета расходов</t>
  </si>
  <si>
    <t>Промежуточный отчет № 1</t>
  </si>
  <si>
    <t>Промежуточный Отчет № 2</t>
  </si>
  <si>
    <t>Контрагент, дата и назначения платежа</t>
  </si>
  <si>
    <t>Дата:</t>
  </si>
  <si>
    <t xml:space="preserve">М.П. </t>
  </si>
  <si>
    <t>* Заполняется в соответствии с Требованиями к отчету о расходовании денежных средств</t>
  </si>
  <si>
    <t>Заключительный Отчет</t>
  </si>
  <si>
    <t>Махметова Л.К.</t>
  </si>
  <si>
    <t>Грантополучатель: Общественное объединение «Попечительский совет организаций образования «QOLDAU»</t>
  </si>
  <si>
    <t>Административные расходы:</t>
  </si>
  <si>
    <t>Заработная плата, в том числе:</t>
  </si>
  <si>
    <t>Руководитель проекта</t>
  </si>
  <si>
    <t>Бухгалтер проекта</t>
  </si>
  <si>
    <t>Координатор проекта</t>
  </si>
  <si>
    <t>Специалист по связям с общественностью</t>
  </si>
  <si>
    <t>Социальный налог и социальные отчисления</t>
  </si>
  <si>
    <t>Банковские услуги</t>
  </si>
  <si>
    <t>Расходные материалы, приобретение товаров, необходимых для обслуживания и содержания основных средств и другие запасы, в том числе:</t>
  </si>
  <si>
    <t>Канцелярские товары</t>
  </si>
  <si>
    <t>Прочие расходы, в том числе:</t>
  </si>
  <si>
    <t>Прямые расходы:</t>
  </si>
  <si>
    <t>Расходы по оплате работ и услуг, оказываемых юридическими и физическими лицами, в том числе:</t>
  </si>
  <si>
    <t>Услуги менеджера проекта</t>
  </si>
  <si>
    <t>Обязательное социальное медицинское страхование</t>
  </si>
  <si>
    <t>Сағындық Ф.</t>
  </si>
  <si>
    <t>Астанинский Региональный Филиал Народного Банка Казахстана, комиссия банка. Выписка банка</t>
  </si>
  <si>
    <t>Руководитель организации</t>
  </si>
  <si>
    <t xml:space="preserve">Бухгалтер организации     </t>
  </si>
  <si>
    <t>Итого</t>
  </si>
  <si>
    <t>Тема гранта: Реализация общенационального проекта «Укрепление семейных ценностей среди молодежи через комплекс мер по совершенствованию деятельности Центров поддержки семьи и поддержка семей с детьми, находящимися в трудной жизненной ситуации»</t>
  </si>
  <si>
    <t xml:space="preserve">Региональный координатор </t>
  </si>
  <si>
    <t>Расходы на оплату аренды за помещения (30 кв.м*5000 тенге) в г. Астана</t>
  </si>
  <si>
    <t>Услуги по заправке картриджей</t>
  </si>
  <si>
    <t>Материально-техническое обеспечение:</t>
  </si>
  <si>
    <t>МФУ принтер Canon</t>
  </si>
  <si>
    <t>Проектор Xiaomi Mi Smart Projector 2</t>
  </si>
  <si>
    <t>Мероприятие 1.</t>
  </si>
  <si>
    <t>Мероприятие 2. Разработка и апробация методологии по работе с семьями в различных жизненных ситуациях</t>
  </si>
  <si>
    <t>Проведение круглого стола</t>
  </si>
  <si>
    <t>Услуги по разработке концепции деятельности ЦПС</t>
  </si>
  <si>
    <t>Услуги по разработке программы обучения (на госуд. и русском языках)</t>
  </si>
  <si>
    <t>Услуги по организации процесса супервизии</t>
  </si>
  <si>
    <t>Услуги по выработке рекомендации</t>
  </si>
  <si>
    <t>Услуги разработки и издания сборника по кейсам семей ТЖС (120шт.)</t>
  </si>
  <si>
    <t xml:space="preserve">Мероприятие 3. </t>
  </si>
  <si>
    <t>Услуги по проведению обучающей программы Кризисная психотерапия и консультирование: полимодальный подход (360 академ.часов 3 месяца)</t>
  </si>
  <si>
    <t>Программа непрерывной подготовки специалистов-психотерапевтов и консультантов полимодального профиля (6 мес. 24 онлайн встреч)</t>
  </si>
  <si>
    <t xml:space="preserve">Мероприятие 4. Оценка эффективности проводимой работы Центров поддержки семьи  </t>
  </si>
  <si>
    <t>Мероприятие 5.  (Организация информационного сопровождения реализации проекта и освещение в СМИ, социальных сетях)</t>
  </si>
  <si>
    <t>Услуги по созданию видеоролика (6 видеороликов, формат - 4K, хронометраж не более 3 мин.)</t>
  </si>
  <si>
    <t>Услуги по освещению мероприятий в печатных изданияч (газеты/журналы), СМИ, паблики/блогеры, радио</t>
  </si>
  <si>
    <t>ТОО Белый Ветер KZ, №161 от 10.07.23</t>
  </si>
  <si>
    <t>Остаток (2-6)</t>
  </si>
  <si>
    <t>Сумма (3+4+5)</t>
  </si>
  <si>
    <t>Проведение кофе-брейка при офлайн обучении (семинаров) для целевых групп из 17 регионов (16 дней)</t>
  </si>
  <si>
    <t>Полиграфические услуги (раздаточные материалы для офлайн семинара)</t>
  </si>
  <si>
    <t>Сумма гранта: 51 523 169 тенге</t>
  </si>
  <si>
    <t>ЗАКЛЮЧИТЕЛЬНЫЙ ОТЧЕТ О РАСХОДОВАНИИ ДЕНЕЖНЫХ СРЕДСТВ*</t>
  </si>
  <si>
    <t>Приложение 5 
к Договору о предоставлении гранта
от «10» апреля 2023 года № 60</t>
  </si>
  <si>
    <t>ТОО "Arena S ", №271 от 25.09.23</t>
  </si>
  <si>
    <t>ИП Алтын Китап, №318 от 27.10.23</t>
  </si>
  <si>
    <t>ИП "Кофе внутри IP" Договор №1 от 25.10.23, ПП №316 от 27.10.23</t>
  </si>
  <si>
    <t>ИП Алтын  Китап ПП №205 от 26.09.23, ИП Бизнес-Техника авр №253 от 24.11.23 методом начисления</t>
  </si>
  <si>
    <t>ИП Алтын  Китап, Договор №3 от 27.10.23, ПП №317 от 27.10.23</t>
  </si>
  <si>
    <t>ТОО Международный институт Социальной Психотерапии и Консультации, Договор №5 от 07.08.23, №228 от 25.08.23, эавр №57 от 04.12.23 методом начисления</t>
  </si>
  <si>
    <t>ТОО Международный институт Социальной Психотерапии и Консультации, Договор №6 от 30.08.23, №248 от 18.09.23, эавр №54 от 04.12.23 методом начисления</t>
  </si>
  <si>
    <t xml:space="preserve">Услуги по разработке, тиражированию методического пособия </t>
  </si>
  <si>
    <t>ИП Алтын  Китап, Договор №4 от 30.10.23, авр №220 от 23.11.23 методом начисления</t>
  </si>
  <si>
    <t>ИП Коджахметов Г.Г., Договор №4 от 15.05.23, авр №7 от 23.11.23 методом начисления</t>
  </si>
  <si>
    <t>ИП Коджахметов Г.Г., Договор №3 от 10.05.23, ПП №159 от 30.06.23, авр №5 от 23.11.23 методом начисления</t>
  </si>
  <si>
    <t>РОО "Национальный альянс профессиональных социальных работников", Договор №4 от 05.08.23, ПП №230 от 31.08.23, ИП "PRO100R", Договор №5 от 02.10.23, авр №6 от 23.11.23 методом начисления</t>
  </si>
  <si>
    <t>ИП "PRO100R", Договор №4 от 02.10.23, авр №5 от 23.11.23 методом начисления</t>
  </si>
  <si>
    <t xml:space="preserve">ИП "Бердешева К.К." Договор №4 от 10.04.23, Пп №112 от 31.05.23 за апр. и май 2023, №160 от 10.07.23 за июнь и июль, №195 от 23.08.23 за авг., №263 от 22.09.23 за сент., №273 от 24.09.23 за окт., №305 от 23.10.23 за нояб., №352 от 21.11.23 за дек.23 </t>
  </si>
  <si>
    <t>ТОО Казах Кенсе, №162 от 12.07.23, №246 от 12.09.23, №275 от 27.09.23, №315 от 27.10.23, №320 от 27.10.23, №329 от 02.11.23, №332 от 09.11.23, №333 от 09.11.23, ФТОО "Абди КМ" №299 от 16.10.23, №314 от 26.10.23, №№330 от 02.11.23, №331 от 09.11.23, ИП Ешенкулова Д.Д. №274 от 27.09.23, ИП Алтын Китап №364 от 30.11.23</t>
  </si>
  <si>
    <t>НАО "ГК "ПдГ" ООСМС Пп №120 от 01.06.23 за апр 2023, №132 от 06.06.23 за май 2023, №252 от 21.09.23 за авг., №289 от 11.10.23 за сент., №339 от 14.11.23 за окт., №360 от 27.11.23 за нояб., декабрь методом начисления</t>
  </si>
  <si>
    <t>УГД по Алматинскому р-ну г. Астана Социальный налог Пп №119 от 01.06.23 за апр 23, №131 от 06.03.23 за май 2023, №168 от 14.07.23 за июнь, №185 от 21.08.23 за июль, №254 от 21.09.23 за авг., №291 от 11.10.23 за сент., №337 от 14.11.23 за окт., №358 от 27.11.23 за нояб.,  НАО "ГК "ПдГ" Социальные отчисления Пп №117 от 01.06.23 за апр.2023, №129 от 06.06.23 за май2023, №166 от 14.07.23 за июнь, №183 от 21.08.23 за июль, №251 от 21.09.23 за авг., №288 от 11.10.23 за сент., №340 от 14.11.23 за окт., №361 от 27.11.23 за нояб., декабрь методом начисления</t>
  </si>
  <si>
    <t>Сағындық Ф. №108 от 31.05.23 опл.труда за апр. и май. 2023, №149 от 26.06.23, за июнь 23, №172 от 20.07. за июль, №189 от 21.08.23 за авг., №258 от 22.09.23 за сент., №300 от 23.10.23 за окт, №350 от 21.11.23 за нояб., НАО "ГК "ПдГ" ОПВ №115 от 01.06.23 за апр. 2023, №128 от 06.06.23 за май. 2023, №164 от 14.07.23 за июнь, №181 от 21.08.23 за июль, №250 от 21.09.23 за авг., №287 от 11.10.23 за сент., №341 от 14.11.23 за окт., №362 от 27.11.23 за нояб., ВОСМС Пп №116 от 01.06.23 за апр. 2023, №127 от 06.06.23 за май. 2023, №163 от 14.08.23 за июнь, №180 от 21.08.23 за июль, №249 от 21.09.23 за авг., №286 от 11.10.23 за сент.,  №342 от 14.11.23 за окт., №363 от 27.11.23 за нояб., УГД по Алматинскому р-ну г. Астана ИПН Пп №118 от 01.06.23 апр. 2023, №130 от 06.06.23 май 2023, №167 от 14.07.23 за июнь, №186 от 21.08.23 за июль, №253 от 21.09.23 за авг., №290 от 11.10.23 за сент., №338 от 14.11.23 за окт., №359 от 27.11.23 за нояб., декабрь методом начисления</t>
  </si>
  <si>
    <t>Махметова Л.К. №114 от 31.05.23 опл.труда за апр. и май. 2023, №156 от 26.06.23 за июнь 23, №175 от 24.07.23 за июль, №190 от 21.08.23 за авг., №259 от 22.09.23 за сент., №301 от 23.10.23 за окт., №349 от 21.11.23 за нояб., НАО "ГК "ПдГ" ОПВ №115 от 01.06.23 за апр. 2023, №128 от 06.06.23 за май. 2023, №164 от 14.07.23 за июнь, №181 от 21.08.23 за июль, №250 от 21.09.23 за авг., №287 от 11.10.23 за сент.,№341 от 14.11.23 за окт., №362 от 27.11.23 за нояб., ВОСМС Пп №116 от 01.06.23 за апр. 2023, №127 от 06.06.23 за май. 2023, №163 от 14.08.23 за июнь, №180 от 21.08.23 за июль, №249 от 21.09.23 за авг., №286 от 11.10.23 за сент., №342 от 14.11.23 за окт., №363 от 27.11.23 за нояб., УГД по Алматинскому р-ну г. Астана ИПН Пп №118 от 01.06.23 апр. 2023, №130 от 06.06.23 май 2023, №167 от 14.07.23 за июнь, №186 от 21.08.23 за июль, №253 от 21.09.23 за авг., №290 от 11.10.23 за сент., №338 от 14.11.23 за окт., №359 от 27.11.23 за нояб., декабрь методом начисления</t>
  </si>
  <si>
    <t>Асыми Д.Б. №105 от 31.05.23 опл.труда за апр. и май. 2023, №153 от 26.06.23 за июнь, №178 от 24.07.23 за июль, №193 от 21.08.23 за авг., №262 от 22.09.23 за сент.,  №304 от 23.10.23 за ок., №346 от 21.11.23 за нояб., НАО "ГК "ПдГ" ОПВ №115 от 01.06.23 за апр. 2023, №128 от 06.06.23 за май. 2023, №164 от 14.07.23 за июнь, №181 от 21.08.23 за июль, №250 от 21.09.23 за авг.,№287 от 11.10.23 за сент., №341 от 14.11.23 за окт., №362 от 27.11.23 за нояб., ВОСМС Пп №116 от 01.06.23 за апр. 2023, №127 от 06.06.23 за май. 2023, №163 от 14.08.23 за июнь, №180 от 21.08.23 за июль, №249 от 21.09.23 за авг., №286 от 11.10.23 за сент., №342 от 14.11.23 за окт., №363 от 27.11.23 за нояб., УГД по Алматинскому р-ну г. Астана ИПН Пп №118 от 01.06.23 апр. 2023, №130 от 06.06.23 май 2023, №167 от 14.07.23 за июнь, №186 от 21.08.23 за июль, №253 от 21.09.23 за авг., №290 от 11.10.23 за сент., №338 от 14.11.23 за окт., №359 от 27.11.23 за нояб., декабрь методом начисления</t>
  </si>
  <si>
    <t>Атанова Е.Б., Биржанова А.З..№106 от 31.05.23 опл.труда за апр. и май. 2023, №154 от 26.06.23 за июнь 23, №177 от 24.07.23 за июль, №192 от 21.08.23 за авг., №261 от 22.09.23 за сент., №303 от 23.10.23 за окт., №347 от 21.11.23 за нояб., НАО "ГК "ПдГ" ОПВ №115 от 01.06.23 за апр. 2023, №128 от 06.06.23 за май. 2023, №164 от 14.07.23 за июнь, №181 от 21.08.23 за июль, №250 от 21.09.23 за авг., №287 от 11.10.23 за сент., №341 от 14.11.23 за окт., №362 от 27.11.23 за нояб., ВОСМС Пп №116 от 01.06.23 за апр. 2023, №127 от 06.06.23 за май. 2023, №163 от 14.08.23 за июнь, №180 от 21.08.23 за июль, №249 от 21.09.23 за авг., №286 от 11.10.23 за сент., №342 от 14.11.23 за окт., №363 от 27.11.23 за нояб., УГД по Алматинскому р-ну г. Астана ИПН Пп №118 от 01.06.23 апр. 2023, №130 от 06.06.23 май 2023, №167 от 14.07.23 за июнь, №186 от 21.08.23 за июль, №253 от 21.09.23 за авг., №290 от 11.10.23 за сент.,№338 от 14.11.23 за окт., №359 от 27.11.23 за нояб., декабрь методом начисления</t>
  </si>
  <si>
    <t>Агитаева Ж. №107 от 31.05.23 опл.труда за апр. и май. 2023, №155 от 26.06.23 за июнь 23, №177 от 24.07.23 за июль, №192 от 21.08.23 за авг., №260 от 22.09.23 за сент., №302 от 23.10.23 за ок., №348 от 21.11.23 за нояб., НАО "ГК "ПдГ" ОПВ №115 от 01.06.23 за апр. 2023, №128 от 06.06.23 за май. 2023, №164 от 14.07.23 за июнь, №181 от 21.08.23 за июль, №250 от 21.09.23 за авг.,  №287 от 11.10.23 за сент., №341 от 14.11.23 за окт., №362 от 27.11.23 за нояб., ВОСМС Пп №116 от 01.06.23 за апр. 2023, №127 от 06.06.23 за май. 2023, №163 от 14.08.23 за июнь, №180 от 21.08.23 за июль, №249 от 21.09.23 за авг., №286 от 11.10.23 за сент., №342 от 14.11.23 за окт., №363 от 27.11.23 за нояб., УГД по Алматинскому р-ну г. Астана ИПН Пп №118 от 01.06.23 апр. 2023, №130 от 06.06.23 май 2023, №167 от 14.07.23 за июнь, №186 от 21.08.23 за июль, №253 от 21.09.23 за авг., №290 от 11.10.23 за сент., №338 от 14.11.23 за окт., №359 от 27.11.23 за нояб., декабрь методом начисления</t>
  </si>
  <si>
    <t>Нарымбаева А.Ж. услуги менеджера проекта Договор Ф-2 от 10.04.23, Пп №110 от 31.05.23 за апр. и май 2023, №158 от 26.06.23 за июнь, №173 от 24.07.23 за июль, №210 от 24.08.23 за авг., №264 от 22.09.23 за сент., №306 от 23.10.23 за окт.,  №345 от 21.11.23 за нояб., НАО "ГК "ПдГ" ОПВ №121 от 01.06.23 за апр.2023, №133 от 06.06.23 май, №169 от 14.07.23 за июнь, №188 от 21.08.23 за июль, №257 от 21.09.23 за авг., №294 от 11.10.23 за сент., №335 от 14.11.23 за окт., №356 от 27.11.23 за нояб., УГД по Алматинскому р-ну г. Астана ИПН Пп №123 от 01.06.23 апр. 2023, №134 от 06.06.23 за май.2023, №170 от 14.07.23 за июнь, №186 от 21.08.23 за июль, №255 от 21.09.23 за авг., №292 от 11.10.23 за сент., №336 от 14.11.23 за окт., №357 от 27.11.23 за нояб., декабрь методом начисления</t>
  </si>
  <si>
    <t>Шамакова Ж.М. услуги менеджера проекта Договор Ф-1 от 10.04.23, Пп №110 от 31.05.23 за апр. и май 2023, №157 от 26.06.23 за июнь, №174 от 24.07.23 за июль, №211 от 24.08.23 за авг., №265 от 22.09.23 за сент., №307 от 23.10.23 за окт., №344 от 21.11.23 за нояб., НАО "ГК "ПдГ" ОПВ №121 от 01.06.23 за апр.2023, №133 от 06.06.23 май2023, №169 от 14.07.23 за июнь, №188 от 21.08.23 за июль, №257 от 21.09.23 за авг., №294 от 11.10.23 за сент., №335 от 14.11.23 за окт., №356 от 27.11.23 за нояб., НАО "ГК "ПдГ" ВОСМС №122 от 01.06.23 за апр.2023, №135 от 06.06.23 за май 2023, №171 от 14.07.23 за июнь, №187 от 21.08.23 за июль, №256 от 21.09.23 за авг., №293 от 11.10.23 за сент., №334 от 14.11.23 за окт., №355 от 27.11.23 за нояб., УГД по Алматинскому р-ну г. Астана ИПН Пп №123 от 01.06.23 апр. 2023, №134 от 06.06.23 за май.2023, №170 от 14.07.23 за июнь, №186 от 21.08.23 за июль, №255 от 21.09.23 за авг.,№292 от 11.10.23 за сент., №336 от 14.11.23 за окт., №357 от 27.11.23 за нояб., декабрь методом начисления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</si>
</sst>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4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/>
    <xf numFmtId="164" fontId="2" fillId="0" borderId="1" xfId="1" applyNumberFormat="1" applyFont="1" applyBorder="1" applyAlignment="1">
      <alignment horizontal="left" vertical="center" wrapText="1"/>
    </xf>
    <xf numFmtId="0" fontId="1" fillId="0" borderId="1" xfId="1" applyFont="1" applyBorder="1" applyAlignment="1">
      <alignment horizontal="left" vertical="center" wrapText="1"/>
    </xf>
    <xf numFmtId="164" fontId="1" fillId="0" borderId="1" xfId="1" applyNumberFormat="1" applyFont="1" applyBorder="1" applyAlignment="1">
      <alignment horizontal="left" vertical="center" wrapText="1"/>
    </xf>
    <xf numFmtId="0" fontId="4" fillId="0" borderId="1" xfId="0" applyFont="1" applyBorder="1"/>
    <xf numFmtId="0" fontId="3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wrapText="1"/>
    </xf>
    <xf numFmtId="4" fontId="4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 vertical="center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/>
    <xf numFmtId="14" fontId="2" fillId="0" borderId="0" xfId="0" applyNumberFormat="1" applyFont="1" applyAlignment="1">
      <alignment horizontal="left"/>
    </xf>
    <xf numFmtId="0" fontId="6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4" fontId="2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1"/>
  <sheetViews>
    <sheetView tabSelected="1" view="pageBreakPreview" topLeftCell="A48" zoomScale="75" zoomScaleNormal="100" zoomScaleSheetLayoutView="75" zoomScalePageLayoutView="75" workbookViewId="0">
      <selection activeCell="G21" sqref="G21"/>
    </sheetView>
  </sheetViews>
  <sheetFormatPr defaultRowHeight="14.4" x14ac:dyDescent="0.3"/>
  <cols>
    <col min="1" max="1" width="7.6640625" customWidth="1"/>
    <col min="2" max="2" width="31.33203125" customWidth="1"/>
    <col min="3" max="3" width="14.77734375" customWidth="1"/>
    <col min="4" max="4" width="15.33203125" customWidth="1"/>
    <col min="5" max="5" width="15.21875" customWidth="1"/>
    <col min="6" max="6" width="15" customWidth="1"/>
    <col min="7" max="7" width="15.44140625" customWidth="1"/>
    <col min="8" max="8" width="14.77734375" customWidth="1"/>
    <col min="9" max="9" width="67.77734375" customWidth="1"/>
  </cols>
  <sheetData>
    <row r="1" spans="1:9" ht="57" customHeight="1" x14ac:dyDescent="0.3">
      <c r="A1" s="43" t="s">
        <v>61</v>
      </c>
      <c r="B1" s="43"/>
      <c r="C1" s="43"/>
      <c r="D1" s="43"/>
      <c r="E1" s="43"/>
      <c r="F1" s="43"/>
      <c r="G1" s="43"/>
      <c r="H1" s="43"/>
      <c r="I1" s="43"/>
    </row>
    <row r="2" spans="1:9" ht="15.6" x14ac:dyDescent="0.3">
      <c r="B2" s="1"/>
    </row>
    <row r="3" spans="1:9" ht="22.8" customHeight="1" x14ac:dyDescent="0.3">
      <c r="A3" s="42" t="s">
        <v>60</v>
      </c>
      <c r="B3" s="42"/>
      <c r="C3" s="42"/>
      <c r="D3" s="42"/>
      <c r="E3" s="42"/>
      <c r="F3" s="42"/>
      <c r="G3" s="42"/>
      <c r="H3" s="42"/>
      <c r="I3" s="42"/>
    </row>
    <row r="4" spans="1:9" ht="15.6" x14ac:dyDescent="0.3">
      <c r="B4" s="3"/>
    </row>
    <row r="5" spans="1:9" ht="19.05" customHeight="1" x14ac:dyDescent="0.3">
      <c r="A5" s="44" t="s">
        <v>11</v>
      </c>
      <c r="B5" s="44"/>
      <c r="C5" s="44"/>
      <c r="D5" s="44"/>
      <c r="E5" s="44"/>
      <c r="F5" s="44"/>
      <c r="G5" s="44"/>
      <c r="H5" s="44"/>
      <c r="I5" s="44"/>
    </row>
    <row r="6" spans="1:9" ht="40.950000000000003" customHeight="1" x14ac:dyDescent="0.3">
      <c r="A6" s="45" t="s">
        <v>32</v>
      </c>
      <c r="B6" s="45"/>
      <c r="C6" s="45"/>
      <c r="D6" s="45"/>
      <c r="E6" s="45"/>
      <c r="F6" s="45"/>
      <c r="G6" s="45"/>
      <c r="H6" s="45"/>
      <c r="I6" s="45"/>
    </row>
    <row r="7" spans="1:9" ht="21" customHeight="1" x14ac:dyDescent="0.3">
      <c r="A7" s="44" t="s">
        <v>59</v>
      </c>
      <c r="B7" s="44"/>
      <c r="C7" s="44"/>
      <c r="D7" s="44"/>
      <c r="E7" s="44"/>
      <c r="F7" s="44"/>
      <c r="G7" s="44"/>
      <c r="H7" s="44"/>
      <c r="I7" s="44"/>
    </row>
    <row r="8" spans="1:9" ht="46.8" x14ac:dyDescent="0.3">
      <c r="A8" s="11" t="s">
        <v>0</v>
      </c>
      <c r="B8" s="12" t="s">
        <v>1</v>
      </c>
      <c r="C8" s="12" t="s">
        <v>2</v>
      </c>
      <c r="D8" s="12" t="s">
        <v>3</v>
      </c>
      <c r="E8" s="12" t="s">
        <v>4</v>
      </c>
      <c r="F8" s="12" t="s">
        <v>9</v>
      </c>
      <c r="G8" s="12" t="s">
        <v>56</v>
      </c>
      <c r="H8" s="12" t="s">
        <v>55</v>
      </c>
      <c r="I8" s="12" t="s">
        <v>5</v>
      </c>
    </row>
    <row r="9" spans="1:9" ht="15.6" x14ac:dyDescent="0.3">
      <c r="A9" s="13"/>
      <c r="B9" s="14">
        <v>1</v>
      </c>
      <c r="C9" s="14">
        <v>2</v>
      </c>
      <c r="D9" s="14">
        <v>3</v>
      </c>
      <c r="E9" s="14">
        <v>4</v>
      </c>
      <c r="F9" s="14">
        <v>5</v>
      </c>
      <c r="G9" s="14">
        <v>6</v>
      </c>
      <c r="H9" s="14">
        <v>7</v>
      </c>
      <c r="I9" s="14">
        <v>8</v>
      </c>
    </row>
    <row r="10" spans="1:9" ht="31.95" customHeight="1" x14ac:dyDescent="0.3">
      <c r="A10" s="6">
        <v>1</v>
      </c>
      <c r="B10" s="7" t="s">
        <v>12</v>
      </c>
      <c r="C10" s="15">
        <f>C11+C17+C18+C19+C20+C21+C23</f>
        <v>11404189</v>
      </c>
      <c r="D10" s="15">
        <f>D11+D17+D18+D19+D20+D21+D23</f>
        <v>2159468.5</v>
      </c>
      <c r="E10" s="15">
        <f>E11+E17+E18+E19+E20+E21</f>
        <v>3474566</v>
      </c>
      <c r="F10" s="15">
        <f>F11+F17+F18+F19+F20+F21+F23</f>
        <v>5770154.5</v>
      </c>
      <c r="G10" s="15">
        <f>D10+E10+F10</f>
        <v>11404189</v>
      </c>
      <c r="H10" s="15">
        <f>C10-G10</f>
        <v>0</v>
      </c>
      <c r="I10" s="17"/>
    </row>
    <row r="11" spans="1:9" ht="15.6" x14ac:dyDescent="0.3">
      <c r="A11" s="8"/>
      <c r="B11" s="7" t="s">
        <v>13</v>
      </c>
      <c r="C11" s="15">
        <f>C12+C13+C14+C15+C16</f>
        <v>8531250</v>
      </c>
      <c r="D11" s="15">
        <f>D12+D13+D14+D15+D16</f>
        <v>1706250</v>
      </c>
      <c r="E11" s="15">
        <f>E12+E13+E14+E15+E16</f>
        <v>2741520</v>
      </c>
      <c r="F11" s="15">
        <f>F12+F13+F14+F15+F16</f>
        <v>4083480</v>
      </c>
      <c r="G11" s="15">
        <f t="shared" ref="G11:G50" si="0">D11+E11+F11</f>
        <v>8531250</v>
      </c>
      <c r="H11" s="15">
        <f t="shared" ref="H11:H49" si="1">C11-G11</f>
        <v>0</v>
      </c>
      <c r="I11" s="17"/>
    </row>
    <row r="12" spans="1:9" ht="243" customHeight="1" x14ac:dyDescent="0.3">
      <c r="A12" s="8"/>
      <c r="B12" s="8" t="s">
        <v>14</v>
      </c>
      <c r="C12" s="16">
        <v>1968750</v>
      </c>
      <c r="D12" s="16">
        <f>168750+225000</f>
        <v>393750</v>
      </c>
      <c r="E12" s="16">
        <f>225000+225000+183030</f>
        <v>633030</v>
      </c>
      <c r="F12" s="16">
        <f>41970+225000+225000+225000+225000</f>
        <v>941970</v>
      </c>
      <c r="G12" s="15">
        <f t="shared" si="0"/>
        <v>1968750</v>
      </c>
      <c r="H12" s="15">
        <f t="shared" si="1"/>
        <v>0</v>
      </c>
      <c r="I12" s="17" t="s">
        <v>79</v>
      </c>
    </row>
    <row r="13" spans="1:9" ht="242.4" customHeight="1" x14ac:dyDescent="0.3">
      <c r="A13" s="8"/>
      <c r="B13" s="8" t="s">
        <v>15</v>
      </c>
      <c r="C13" s="16">
        <v>1575000</v>
      </c>
      <c r="D13" s="16">
        <f>135000+180000</f>
        <v>315000</v>
      </c>
      <c r="E13" s="16">
        <f>180000+180000+147390</f>
        <v>507390</v>
      </c>
      <c r="F13" s="16">
        <f>32610+720000</f>
        <v>752610</v>
      </c>
      <c r="G13" s="15">
        <f t="shared" si="0"/>
        <v>1575000</v>
      </c>
      <c r="H13" s="15">
        <f t="shared" si="1"/>
        <v>0</v>
      </c>
      <c r="I13" s="17" t="s">
        <v>80</v>
      </c>
    </row>
    <row r="14" spans="1:9" ht="242.4" customHeight="1" x14ac:dyDescent="0.3">
      <c r="A14" s="8"/>
      <c r="B14" s="8" t="s">
        <v>16</v>
      </c>
      <c r="C14" s="16">
        <v>1837500</v>
      </c>
      <c r="D14" s="16">
        <f>157500+210000</f>
        <v>367500</v>
      </c>
      <c r="E14" s="16">
        <f>210000+210000+171150</f>
        <v>591150</v>
      </c>
      <c r="F14" s="16">
        <f>38850+840000</f>
        <v>878850</v>
      </c>
      <c r="G14" s="15">
        <f t="shared" si="0"/>
        <v>1837500</v>
      </c>
      <c r="H14" s="15">
        <f t="shared" si="1"/>
        <v>0</v>
      </c>
      <c r="I14" s="17" t="s">
        <v>81</v>
      </c>
    </row>
    <row r="15" spans="1:9" ht="238.8" customHeight="1" x14ac:dyDescent="0.3">
      <c r="A15" s="8"/>
      <c r="B15" s="8" t="s">
        <v>33</v>
      </c>
      <c r="C15" s="16">
        <v>1750000</v>
      </c>
      <c r="D15" s="16">
        <f>150000+200000</f>
        <v>350000</v>
      </c>
      <c r="E15" s="16">
        <f>200000+200000+158400</f>
        <v>558400</v>
      </c>
      <c r="F15" s="16">
        <f>41600+800000</f>
        <v>841600</v>
      </c>
      <c r="G15" s="15">
        <f t="shared" si="0"/>
        <v>1750000</v>
      </c>
      <c r="H15" s="15">
        <f t="shared" si="1"/>
        <v>0</v>
      </c>
      <c r="I15" s="17" t="s">
        <v>82</v>
      </c>
    </row>
    <row r="16" spans="1:9" ht="243.6" customHeight="1" x14ac:dyDescent="0.3">
      <c r="A16" s="8"/>
      <c r="B16" s="8" t="s">
        <v>17</v>
      </c>
      <c r="C16" s="16">
        <v>1400000</v>
      </c>
      <c r="D16" s="16">
        <f>120000+160000</f>
        <v>280000</v>
      </c>
      <c r="E16" s="16">
        <f>160000+160000+131550</f>
        <v>451550</v>
      </c>
      <c r="F16" s="16">
        <f>28450+640000</f>
        <v>668450</v>
      </c>
      <c r="G16" s="15">
        <f t="shared" si="0"/>
        <v>1400000</v>
      </c>
      <c r="H16" s="15">
        <f t="shared" si="1"/>
        <v>0</v>
      </c>
      <c r="I16" s="17" t="s">
        <v>83</v>
      </c>
    </row>
    <row r="17" spans="1:9" ht="148.80000000000001" customHeight="1" x14ac:dyDescent="0.3">
      <c r="A17" s="8"/>
      <c r="B17" s="7" t="s">
        <v>18</v>
      </c>
      <c r="C17" s="15">
        <v>713213</v>
      </c>
      <c r="D17" s="15">
        <f>23035+38098+30713+50797</f>
        <v>142643</v>
      </c>
      <c r="E17" s="15">
        <f>30713+50797+30713+50797</f>
        <v>163020</v>
      </c>
      <c r="F17" s="15">
        <v>407550</v>
      </c>
      <c r="G17" s="15">
        <f t="shared" si="0"/>
        <v>713213</v>
      </c>
      <c r="H17" s="15">
        <f t="shared" si="1"/>
        <v>0</v>
      </c>
      <c r="I17" s="17" t="s">
        <v>78</v>
      </c>
    </row>
    <row r="18" spans="1:9" ht="78" customHeight="1" x14ac:dyDescent="0.3">
      <c r="A18" s="8"/>
      <c r="B18" s="7" t="s">
        <v>26</v>
      </c>
      <c r="C18" s="15">
        <v>255938</v>
      </c>
      <c r="D18" s="15">
        <f>21938+29250</f>
        <v>51188</v>
      </c>
      <c r="E18" s="15">
        <f>29250+29250</f>
        <v>58500</v>
      </c>
      <c r="F18" s="15">
        <v>146250</v>
      </c>
      <c r="G18" s="15">
        <f t="shared" si="0"/>
        <v>255938</v>
      </c>
      <c r="H18" s="15">
        <f t="shared" si="1"/>
        <v>0</v>
      </c>
      <c r="I18" s="17" t="s">
        <v>77</v>
      </c>
    </row>
    <row r="19" spans="1:9" ht="39" customHeight="1" x14ac:dyDescent="0.3">
      <c r="A19" s="8"/>
      <c r="B19" s="7" t="s">
        <v>19</v>
      </c>
      <c r="C19" s="15">
        <v>29888</v>
      </c>
      <c r="D19" s="15">
        <f>2387.5+1000+1000</f>
        <v>4387.5</v>
      </c>
      <c r="E19" s="15">
        <f>4500+4500</f>
        <v>9000</v>
      </c>
      <c r="F19" s="15">
        <v>16500.5</v>
      </c>
      <c r="G19" s="15">
        <f t="shared" si="0"/>
        <v>29888</v>
      </c>
      <c r="H19" s="15">
        <f t="shared" si="1"/>
        <v>0</v>
      </c>
      <c r="I19" s="17" t="s">
        <v>28</v>
      </c>
    </row>
    <row r="20" spans="1:9" ht="69" customHeight="1" x14ac:dyDescent="0.3">
      <c r="A20" s="6"/>
      <c r="B20" s="7" t="s">
        <v>34</v>
      </c>
      <c r="C20" s="15">
        <v>1305000</v>
      </c>
      <c r="D20" s="15">
        <f>255000</f>
        <v>255000</v>
      </c>
      <c r="E20" s="15">
        <f>150000+150000+150000</f>
        <v>450000</v>
      </c>
      <c r="F20" s="16">
        <v>600000</v>
      </c>
      <c r="G20" s="15">
        <f t="shared" si="0"/>
        <v>1305000</v>
      </c>
      <c r="H20" s="15">
        <f t="shared" si="1"/>
        <v>0</v>
      </c>
      <c r="I20" s="17" t="s">
        <v>75</v>
      </c>
    </row>
    <row r="21" spans="1:9" ht="100.2" customHeight="1" x14ac:dyDescent="0.3">
      <c r="A21" s="6"/>
      <c r="B21" s="20" t="s">
        <v>20</v>
      </c>
      <c r="C21" s="15">
        <f>C22</f>
        <v>517500</v>
      </c>
      <c r="D21" s="16"/>
      <c r="E21" s="15">
        <f>E22</f>
        <v>52526</v>
      </c>
      <c r="F21" s="15">
        <v>464974</v>
      </c>
      <c r="G21" s="15">
        <f t="shared" si="0"/>
        <v>517500</v>
      </c>
      <c r="H21" s="15">
        <f t="shared" si="1"/>
        <v>0</v>
      </c>
      <c r="I21" s="17"/>
    </row>
    <row r="22" spans="1:9" ht="104.4" customHeight="1" x14ac:dyDescent="0.3">
      <c r="A22" s="6"/>
      <c r="B22" s="21" t="s">
        <v>21</v>
      </c>
      <c r="C22" s="16">
        <v>517500</v>
      </c>
      <c r="D22" s="16">
        <v>0</v>
      </c>
      <c r="E22" s="16">
        <v>52526</v>
      </c>
      <c r="F22" s="16">
        <v>464974</v>
      </c>
      <c r="G22" s="15">
        <f t="shared" si="0"/>
        <v>517500</v>
      </c>
      <c r="H22" s="15">
        <f t="shared" si="1"/>
        <v>0</v>
      </c>
      <c r="I22" s="41" t="s">
        <v>76</v>
      </c>
    </row>
    <row r="23" spans="1:9" ht="30.6" customHeight="1" x14ac:dyDescent="0.3">
      <c r="A23" s="6"/>
      <c r="B23" s="7" t="s">
        <v>22</v>
      </c>
      <c r="C23" s="15">
        <f>C24</f>
        <v>51400</v>
      </c>
      <c r="D23" s="15">
        <f>D24</f>
        <v>0</v>
      </c>
      <c r="E23" s="15"/>
      <c r="F23" s="15">
        <f>F24</f>
        <v>51400</v>
      </c>
      <c r="G23" s="15">
        <f t="shared" si="0"/>
        <v>51400</v>
      </c>
      <c r="H23" s="15">
        <f t="shared" si="1"/>
        <v>0</v>
      </c>
      <c r="I23" s="18"/>
    </row>
    <row r="24" spans="1:9" ht="20.399999999999999" customHeight="1" x14ac:dyDescent="0.3">
      <c r="A24" s="6"/>
      <c r="B24" s="22" t="s">
        <v>35</v>
      </c>
      <c r="C24" s="16">
        <v>51400</v>
      </c>
      <c r="D24" s="16">
        <v>0</v>
      </c>
      <c r="E24" s="16"/>
      <c r="F24" s="16">
        <v>51400</v>
      </c>
      <c r="G24" s="15">
        <f t="shared" si="0"/>
        <v>51400</v>
      </c>
      <c r="H24" s="15">
        <f t="shared" si="1"/>
        <v>0</v>
      </c>
      <c r="I24" s="17" t="s">
        <v>63</v>
      </c>
    </row>
    <row r="25" spans="1:9" ht="38.4" customHeight="1" x14ac:dyDescent="0.3">
      <c r="A25" s="6">
        <v>2</v>
      </c>
      <c r="B25" s="7" t="s">
        <v>36</v>
      </c>
      <c r="C25" s="15">
        <f>C26+C27</f>
        <v>504980</v>
      </c>
      <c r="D25" s="15">
        <v>0</v>
      </c>
      <c r="E25" s="15">
        <f>E26+E27</f>
        <v>184990</v>
      </c>
      <c r="F25" s="15">
        <v>319990</v>
      </c>
      <c r="G25" s="15">
        <f t="shared" si="0"/>
        <v>504980</v>
      </c>
      <c r="H25" s="15">
        <f t="shared" si="1"/>
        <v>0</v>
      </c>
      <c r="I25" s="17"/>
    </row>
    <row r="26" spans="1:9" ht="24.6" customHeight="1" x14ac:dyDescent="0.3">
      <c r="A26" s="8"/>
      <c r="B26" s="33" t="s">
        <v>37</v>
      </c>
      <c r="C26" s="16">
        <v>184990</v>
      </c>
      <c r="D26" s="16">
        <v>0</v>
      </c>
      <c r="E26" s="16">
        <v>184990</v>
      </c>
      <c r="F26" s="16"/>
      <c r="G26" s="15">
        <f t="shared" si="0"/>
        <v>184990</v>
      </c>
      <c r="H26" s="15">
        <f t="shared" si="1"/>
        <v>0</v>
      </c>
      <c r="I26" s="17" t="s">
        <v>54</v>
      </c>
    </row>
    <row r="27" spans="1:9" ht="35.4" customHeight="1" x14ac:dyDescent="0.3">
      <c r="A27" s="8"/>
      <c r="B27" s="34" t="s">
        <v>38</v>
      </c>
      <c r="C27" s="16">
        <v>319990</v>
      </c>
      <c r="D27" s="16">
        <v>0</v>
      </c>
      <c r="E27" s="16"/>
      <c r="F27" s="16">
        <v>319990</v>
      </c>
      <c r="G27" s="15">
        <f t="shared" si="0"/>
        <v>319990</v>
      </c>
      <c r="H27" s="15">
        <f t="shared" si="1"/>
        <v>0</v>
      </c>
      <c r="I27" s="40" t="s">
        <v>62</v>
      </c>
    </row>
    <row r="28" spans="1:9" ht="23.4" customHeight="1" x14ac:dyDescent="0.3">
      <c r="A28" s="6">
        <v>3</v>
      </c>
      <c r="B28" s="7" t="s">
        <v>23</v>
      </c>
      <c r="C28" s="15">
        <f>C29+C33+C42+C45+C47</f>
        <v>39614000</v>
      </c>
      <c r="D28" s="15">
        <f>D29+D33+D42+D45+D47</f>
        <v>770000</v>
      </c>
      <c r="E28" s="15">
        <f>E29+E33+E42+E45+E47</f>
        <v>2680000</v>
      </c>
      <c r="F28" s="15">
        <f>F29+F33+F42+F45+F47</f>
        <v>36164000</v>
      </c>
      <c r="G28" s="15">
        <f t="shared" si="0"/>
        <v>39614000</v>
      </c>
      <c r="H28" s="15">
        <f t="shared" si="1"/>
        <v>0</v>
      </c>
      <c r="I28" s="17"/>
    </row>
    <row r="29" spans="1:9" ht="22.2" customHeight="1" x14ac:dyDescent="0.3">
      <c r="A29" s="8"/>
      <c r="B29" s="7" t="s">
        <v>39</v>
      </c>
      <c r="C29" s="15">
        <f>C30</f>
        <v>3850000</v>
      </c>
      <c r="D29" s="15">
        <f>D30</f>
        <v>770000</v>
      </c>
      <c r="E29" s="15">
        <f>E30</f>
        <v>880000</v>
      </c>
      <c r="F29" s="15">
        <f>F30</f>
        <v>2200000</v>
      </c>
      <c r="G29" s="15">
        <f t="shared" si="0"/>
        <v>3850000</v>
      </c>
      <c r="H29" s="15">
        <f t="shared" si="1"/>
        <v>0</v>
      </c>
      <c r="I29" s="17"/>
    </row>
    <row r="30" spans="1:9" ht="82.8" customHeight="1" x14ac:dyDescent="0.3">
      <c r="A30" s="8"/>
      <c r="B30" s="7" t="s">
        <v>24</v>
      </c>
      <c r="C30" s="15">
        <f>C31+C32</f>
        <v>3850000</v>
      </c>
      <c r="D30" s="15">
        <f>D31+D32</f>
        <v>770000</v>
      </c>
      <c r="E30" s="15">
        <f>E31+E32</f>
        <v>880000</v>
      </c>
      <c r="F30" s="15">
        <f>F31+F32</f>
        <v>2200000</v>
      </c>
      <c r="G30" s="15">
        <f t="shared" si="0"/>
        <v>3850000</v>
      </c>
      <c r="H30" s="15">
        <f t="shared" si="1"/>
        <v>0</v>
      </c>
      <c r="I30" s="17"/>
    </row>
    <row r="31" spans="1:9" ht="197.4" customHeight="1" x14ac:dyDescent="0.3">
      <c r="A31" s="8"/>
      <c r="B31" s="8" t="s">
        <v>25</v>
      </c>
      <c r="C31" s="16">
        <v>1925000</v>
      </c>
      <c r="D31" s="16">
        <f>165000+220000</f>
        <v>385000</v>
      </c>
      <c r="E31" s="16">
        <f>220000+220000</f>
        <v>440000</v>
      </c>
      <c r="F31" s="16">
        <v>1100000</v>
      </c>
      <c r="G31" s="15">
        <f t="shared" si="0"/>
        <v>1925000</v>
      </c>
      <c r="H31" s="15">
        <f t="shared" si="1"/>
        <v>0</v>
      </c>
      <c r="I31" s="17" t="s">
        <v>84</v>
      </c>
    </row>
    <row r="32" spans="1:9" ht="254.4" customHeight="1" x14ac:dyDescent="0.3">
      <c r="A32" s="8"/>
      <c r="B32" s="8" t="s">
        <v>25</v>
      </c>
      <c r="C32" s="16">
        <v>1925000</v>
      </c>
      <c r="D32" s="16">
        <f>165000+220000</f>
        <v>385000</v>
      </c>
      <c r="E32" s="16">
        <f>220000+220000</f>
        <v>440000</v>
      </c>
      <c r="F32" s="16">
        <v>1100000</v>
      </c>
      <c r="G32" s="15">
        <f t="shared" si="0"/>
        <v>1925000</v>
      </c>
      <c r="H32" s="15">
        <f t="shared" si="1"/>
        <v>0</v>
      </c>
      <c r="I32" s="17" t="s">
        <v>85</v>
      </c>
    </row>
    <row r="33" spans="1:9" ht="82.2" customHeight="1" x14ac:dyDescent="0.3">
      <c r="A33" s="8"/>
      <c r="B33" s="7" t="s">
        <v>40</v>
      </c>
      <c r="C33" s="15">
        <f>C34+C35+C36+C37+C38+C39+C40+C41</f>
        <v>18980000</v>
      </c>
      <c r="D33" s="15">
        <f>D34+D35+D36+D39+D40+D41</f>
        <v>0</v>
      </c>
      <c r="E33" s="15">
        <v>0</v>
      </c>
      <c r="F33" s="15">
        <f>F34+F35+F36+F37+F38+F39+F40+F41</f>
        <v>18980000</v>
      </c>
      <c r="G33" s="15">
        <f t="shared" si="0"/>
        <v>18980000</v>
      </c>
      <c r="H33" s="15">
        <f t="shared" si="1"/>
        <v>0</v>
      </c>
      <c r="I33" s="17"/>
    </row>
    <row r="34" spans="1:9" ht="34.200000000000003" customHeight="1" x14ac:dyDescent="0.3">
      <c r="A34" s="8"/>
      <c r="B34" s="9" t="s">
        <v>41</v>
      </c>
      <c r="C34" s="16">
        <v>600000</v>
      </c>
      <c r="D34" s="16"/>
      <c r="E34" s="16"/>
      <c r="F34" s="16">
        <v>600000</v>
      </c>
      <c r="G34" s="15">
        <f t="shared" si="0"/>
        <v>600000</v>
      </c>
      <c r="H34" s="15">
        <f t="shared" si="1"/>
        <v>0</v>
      </c>
      <c r="I34" s="17" t="s">
        <v>65</v>
      </c>
    </row>
    <row r="35" spans="1:9" ht="38.4" customHeight="1" x14ac:dyDescent="0.3">
      <c r="A35" s="8"/>
      <c r="B35" s="9" t="s">
        <v>42</v>
      </c>
      <c r="C35" s="16">
        <v>1200000</v>
      </c>
      <c r="D35" s="16"/>
      <c r="E35" s="16"/>
      <c r="F35" s="16">
        <v>1200000</v>
      </c>
      <c r="G35" s="15">
        <f t="shared" si="0"/>
        <v>1200000</v>
      </c>
      <c r="H35" s="15">
        <f t="shared" si="1"/>
        <v>0</v>
      </c>
      <c r="I35" s="17" t="s">
        <v>74</v>
      </c>
    </row>
    <row r="36" spans="1:9" ht="66.599999999999994" customHeight="1" x14ac:dyDescent="0.3">
      <c r="A36" s="8"/>
      <c r="B36" s="9" t="s">
        <v>43</v>
      </c>
      <c r="C36" s="16">
        <v>9180000</v>
      </c>
      <c r="D36" s="16"/>
      <c r="E36" s="16"/>
      <c r="F36" s="16">
        <v>9180000</v>
      </c>
      <c r="G36" s="15">
        <f t="shared" si="0"/>
        <v>9180000</v>
      </c>
      <c r="H36" s="15">
        <f t="shared" si="1"/>
        <v>0</v>
      </c>
      <c r="I36" s="17" t="s">
        <v>73</v>
      </c>
    </row>
    <row r="37" spans="1:9" ht="67.8" customHeight="1" x14ac:dyDescent="0.3">
      <c r="A37" s="8"/>
      <c r="B37" s="8" t="s">
        <v>57</v>
      </c>
      <c r="C37" s="16">
        <v>2400000</v>
      </c>
      <c r="D37" s="16"/>
      <c r="E37" s="16"/>
      <c r="F37" s="16">
        <v>2400000</v>
      </c>
      <c r="G37" s="15">
        <f t="shared" si="0"/>
        <v>2400000</v>
      </c>
      <c r="H37" s="15">
        <f t="shared" si="1"/>
        <v>0</v>
      </c>
      <c r="I37" s="17" t="s">
        <v>64</v>
      </c>
    </row>
    <row r="38" spans="1:9" ht="49.2" customHeight="1" x14ac:dyDescent="0.3">
      <c r="A38" s="8"/>
      <c r="B38" s="8" t="s">
        <v>58</v>
      </c>
      <c r="C38" s="16">
        <v>600000</v>
      </c>
      <c r="D38" s="16"/>
      <c r="E38" s="16"/>
      <c r="F38" s="16">
        <v>600000</v>
      </c>
      <c r="G38" s="15">
        <f t="shared" si="0"/>
        <v>600000</v>
      </c>
      <c r="H38" s="15">
        <f t="shared" si="1"/>
        <v>0</v>
      </c>
      <c r="I38" s="17" t="s">
        <v>66</v>
      </c>
    </row>
    <row r="39" spans="1:9" ht="38.4" customHeight="1" x14ac:dyDescent="0.3">
      <c r="A39" s="8"/>
      <c r="B39" s="9" t="s">
        <v>44</v>
      </c>
      <c r="C39" s="16">
        <v>3000000</v>
      </c>
      <c r="D39" s="16"/>
      <c r="E39" s="16"/>
      <c r="F39" s="16">
        <v>3000000</v>
      </c>
      <c r="G39" s="15">
        <f t="shared" si="0"/>
        <v>3000000</v>
      </c>
      <c r="H39" s="15">
        <f t="shared" si="1"/>
        <v>0</v>
      </c>
      <c r="I39" s="17" t="s">
        <v>74</v>
      </c>
    </row>
    <row r="40" spans="1:9" ht="39.6" customHeight="1" x14ac:dyDescent="0.3">
      <c r="A40" s="8"/>
      <c r="B40" s="9" t="s">
        <v>45</v>
      </c>
      <c r="C40" s="16">
        <v>200000</v>
      </c>
      <c r="D40" s="16"/>
      <c r="E40" s="16"/>
      <c r="F40" s="16">
        <v>200000</v>
      </c>
      <c r="G40" s="15">
        <f t="shared" si="0"/>
        <v>200000</v>
      </c>
      <c r="H40" s="15">
        <f t="shared" si="1"/>
        <v>0</v>
      </c>
      <c r="I40" s="17" t="s">
        <v>74</v>
      </c>
    </row>
    <row r="41" spans="1:9" ht="49.8" customHeight="1" x14ac:dyDescent="0.3">
      <c r="A41" s="8"/>
      <c r="B41" s="9" t="s">
        <v>46</v>
      </c>
      <c r="C41" s="16">
        <v>1800000</v>
      </c>
      <c r="D41" s="16"/>
      <c r="E41" s="16"/>
      <c r="F41" s="16">
        <v>1800000</v>
      </c>
      <c r="G41" s="15">
        <f t="shared" si="0"/>
        <v>1800000</v>
      </c>
      <c r="H41" s="15">
        <f t="shared" si="1"/>
        <v>0</v>
      </c>
      <c r="I41" s="17" t="s">
        <v>70</v>
      </c>
    </row>
    <row r="42" spans="1:9" ht="26.4" customHeight="1" x14ac:dyDescent="0.3">
      <c r="A42" s="8"/>
      <c r="B42" s="7" t="s">
        <v>47</v>
      </c>
      <c r="C42" s="15">
        <f>C43+C44</f>
        <v>12720000</v>
      </c>
      <c r="D42" s="15">
        <f>D43+D44</f>
        <v>0</v>
      </c>
      <c r="E42" s="15">
        <f>E43+E44</f>
        <v>1800000</v>
      </c>
      <c r="F42" s="15">
        <f>F43+F44</f>
        <v>10920000</v>
      </c>
      <c r="G42" s="15">
        <f t="shared" si="0"/>
        <v>12720000</v>
      </c>
      <c r="H42" s="15">
        <f t="shared" si="1"/>
        <v>0</v>
      </c>
      <c r="I42" s="17"/>
    </row>
    <row r="43" spans="1:9" ht="105" customHeight="1" x14ac:dyDescent="0.3">
      <c r="A43" s="8"/>
      <c r="B43" s="8" t="s">
        <v>48</v>
      </c>
      <c r="C43" s="16">
        <v>10800000</v>
      </c>
      <c r="D43" s="16"/>
      <c r="E43" s="16">
        <v>1800000</v>
      </c>
      <c r="F43" s="16">
        <v>9000000</v>
      </c>
      <c r="G43" s="15">
        <f t="shared" si="0"/>
        <v>10800000</v>
      </c>
      <c r="H43" s="15">
        <f t="shared" si="1"/>
        <v>0</v>
      </c>
      <c r="I43" s="17" t="s">
        <v>67</v>
      </c>
    </row>
    <row r="44" spans="1:9" ht="99.6" customHeight="1" x14ac:dyDescent="0.3">
      <c r="A44" s="8"/>
      <c r="B44" s="8" t="s">
        <v>49</v>
      </c>
      <c r="C44" s="16">
        <v>1920000</v>
      </c>
      <c r="D44" s="16"/>
      <c r="E44" s="16"/>
      <c r="F44" s="16">
        <v>1920000</v>
      </c>
      <c r="G44" s="15">
        <f t="shared" si="0"/>
        <v>1920000</v>
      </c>
      <c r="H44" s="15">
        <f t="shared" si="1"/>
        <v>0</v>
      </c>
      <c r="I44" s="17" t="s">
        <v>68</v>
      </c>
    </row>
    <row r="45" spans="1:9" ht="70.8" customHeight="1" x14ac:dyDescent="0.3">
      <c r="A45" s="8"/>
      <c r="B45" s="7" t="s">
        <v>50</v>
      </c>
      <c r="C45" s="15">
        <f>C46</f>
        <v>2544000</v>
      </c>
      <c r="D45" s="15">
        <f>D46</f>
        <v>0</v>
      </c>
      <c r="E45" s="15">
        <v>0</v>
      </c>
      <c r="F45" s="15">
        <v>2544000</v>
      </c>
      <c r="G45" s="15">
        <f t="shared" si="0"/>
        <v>2544000</v>
      </c>
      <c r="H45" s="15">
        <f t="shared" si="1"/>
        <v>0</v>
      </c>
      <c r="I45" s="17"/>
    </row>
    <row r="46" spans="1:9" ht="49.2" customHeight="1" x14ac:dyDescent="0.3">
      <c r="A46" s="8"/>
      <c r="B46" s="9" t="s">
        <v>69</v>
      </c>
      <c r="C46" s="16">
        <v>2544000</v>
      </c>
      <c r="D46" s="16"/>
      <c r="E46" s="16"/>
      <c r="F46" s="16">
        <v>2544000</v>
      </c>
      <c r="G46" s="15">
        <f t="shared" si="0"/>
        <v>2544000</v>
      </c>
      <c r="H46" s="15">
        <f t="shared" si="1"/>
        <v>0</v>
      </c>
      <c r="I46" s="17" t="s">
        <v>70</v>
      </c>
    </row>
    <row r="47" spans="1:9" ht="98.4" customHeight="1" x14ac:dyDescent="0.3">
      <c r="A47" s="8"/>
      <c r="B47" s="7" t="s">
        <v>51</v>
      </c>
      <c r="C47" s="15">
        <f>C48+C49</f>
        <v>1520000</v>
      </c>
      <c r="D47" s="15">
        <f>D48+D49</f>
        <v>0</v>
      </c>
      <c r="E47" s="15">
        <v>0</v>
      </c>
      <c r="F47" s="15">
        <f>F48+F49</f>
        <v>1520000</v>
      </c>
      <c r="G47" s="15">
        <f t="shared" si="0"/>
        <v>1520000</v>
      </c>
      <c r="H47" s="15">
        <f t="shared" si="1"/>
        <v>0</v>
      </c>
      <c r="I47" s="17"/>
    </row>
    <row r="48" spans="1:9" ht="66" customHeight="1" x14ac:dyDescent="0.3">
      <c r="A48" s="7"/>
      <c r="B48" s="9" t="s">
        <v>52</v>
      </c>
      <c r="C48" s="16">
        <v>720000</v>
      </c>
      <c r="D48" s="16"/>
      <c r="E48" s="16"/>
      <c r="F48" s="16">
        <v>720000</v>
      </c>
      <c r="G48" s="15">
        <f t="shared" si="0"/>
        <v>720000</v>
      </c>
      <c r="H48" s="15">
        <f t="shared" si="1"/>
        <v>0</v>
      </c>
      <c r="I48" s="17" t="s">
        <v>71</v>
      </c>
    </row>
    <row r="49" spans="1:9" ht="74.400000000000006" customHeight="1" x14ac:dyDescent="0.3">
      <c r="A49" s="23"/>
      <c r="B49" s="10" t="s">
        <v>53</v>
      </c>
      <c r="C49" s="38">
        <v>800000</v>
      </c>
      <c r="D49" s="39"/>
      <c r="E49" s="39"/>
      <c r="F49" s="39">
        <v>800000</v>
      </c>
      <c r="G49" s="15">
        <f t="shared" si="0"/>
        <v>800000</v>
      </c>
      <c r="H49" s="15">
        <f t="shared" si="1"/>
        <v>0</v>
      </c>
      <c r="I49" s="17" t="s">
        <v>72</v>
      </c>
    </row>
    <row r="50" spans="1:9" ht="15.6" x14ac:dyDescent="0.3">
      <c r="A50" s="24"/>
      <c r="B50" s="30" t="s">
        <v>31</v>
      </c>
      <c r="C50" s="29">
        <f>C10+C25+C28</f>
        <v>51523169</v>
      </c>
      <c r="D50" s="25">
        <f>D10+D25+D28</f>
        <v>2929468.5</v>
      </c>
      <c r="E50" s="29">
        <f>E10+E25+E28</f>
        <v>6339556</v>
      </c>
      <c r="F50" s="29">
        <f>F10+F25+F28</f>
        <v>42254144.5</v>
      </c>
      <c r="G50" s="15">
        <f t="shared" si="0"/>
        <v>51523169</v>
      </c>
      <c r="H50" s="15">
        <f>C50-D50-E50-F50</f>
        <v>0</v>
      </c>
      <c r="I50" s="31"/>
    </row>
    <row r="51" spans="1:9" ht="15.6" x14ac:dyDescent="0.3">
      <c r="A51" s="5"/>
      <c r="B51" s="35"/>
      <c r="C51" s="36"/>
      <c r="D51" s="28"/>
      <c r="E51" s="36"/>
      <c r="F51" s="36"/>
      <c r="G51" s="37"/>
      <c r="H51" s="37"/>
      <c r="I51" s="2"/>
    </row>
    <row r="52" spans="1:9" ht="15.6" x14ac:dyDescent="0.3">
      <c r="A52" s="5"/>
      <c r="B52" s="26"/>
      <c r="C52" s="27"/>
      <c r="D52" s="28"/>
      <c r="E52" s="27"/>
      <c r="F52" s="27"/>
      <c r="G52" s="27"/>
      <c r="H52" s="27"/>
      <c r="I52" s="19"/>
    </row>
    <row r="53" spans="1:9" ht="15.6" x14ac:dyDescent="0.3">
      <c r="A53" s="2" t="s">
        <v>29</v>
      </c>
      <c r="B53" s="19"/>
      <c r="C53" s="19"/>
      <c r="D53" s="2" t="s">
        <v>27</v>
      </c>
      <c r="E53" s="19"/>
      <c r="F53" s="19"/>
      <c r="G53" s="19"/>
      <c r="H53" s="19"/>
      <c r="I53" s="19"/>
    </row>
    <row r="54" spans="1:9" ht="15.6" x14ac:dyDescent="0.3">
      <c r="A54" s="2"/>
      <c r="B54" s="19"/>
      <c r="C54" s="19"/>
      <c r="D54" s="2"/>
      <c r="E54" s="19"/>
      <c r="F54" s="19"/>
      <c r="G54" s="19"/>
      <c r="H54" s="19"/>
      <c r="I54" s="19"/>
    </row>
    <row r="55" spans="1:9" ht="15.6" x14ac:dyDescent="0.3">
      <c r="A55" s="19"/>
      <c r="B55" s="4"/>
      <c r="C55" s="19"/>
      <c r="D55" s="19"/>
      <c r="E55" s="19"/>
      <c r="F55" s="19"/>
      <c r="G55" s="19"/>
      <c r="H55" s="19"/>
      <c r="I55" s="19"/>
    </row>
    <row r="56" spans="1:9" ht="15.6" x14ac:dyDescent="0.3">
      <c r="A56" s="5" t="s">
        <v>30</v>
      </c>
      <c r="B56" s="19"/>
      <c r="C56" s="19"/>
      <c r="D56" s="5" t="s">
        <v>10</v>
      </c>
      <c r="E56" s="19"/>
      <c r="F56" s="19"/>
      <c r="G56" s="19"/>
      <c r="H56" s="19"/>
      <c r="I56" s="19"/>
    </row>
    <row r="57" spans="1:9" ht="15.6" x14ac:dyDescent="0.3">
      <c r="A57" s="19"/>
      <c r="B57" s="19"/>
      <c r="C57" s="19"/>
      <c r="D57" s="19"/>
      <c r="E57" s="19"/>
      <c r="F57" s="19"/>
      <c r="G57" s="19"/>
      <c r="H57" s="19"/>
      <c r="I57" s="19"/>
    </row>
    <row r="58" spans="1:9" ht="15.6" x14ac:dyDescent="0.3">
      <c r="A58" s="5" t="s">
        <v>6</v>
      </c>
      <c r="B58" s="19"/>
      <c r="C58" s="19"/>
      <c r="D58" s="32">
        <v>45254</v>
      </c>
      <c r="E58" s="19"/>
      <c r="F58" s="19"/>
      <c r="G58" s="19"/>
      <c r="H58" s="19"/>
      <c r="I58" s="19"/>
    </row>
    <row r="59" spans="1:9" ht="15.6" x14ac:dyDescent="0.3">
      <c r="A59" s="19"/>
      <c r="B59" s="4"/>
      <c r="C59" s="19"/>
      <c r="D59" s="19"/>
      <c r="E59" s="19"/>
      <c r="F59" s="19"/>
      <c r="G59" s="19"/>
      <c r="H59" s="19"/>
      <c r="I59" s="19"/>
    </row>
    <row r="60" spans="1:9" ht="15.6" x14ac:dyDescent="0.3">
      <c r="A60" s="5" t="s">
        <v>7</v>
      </c>
      <c r="B60" s="19"/>
      <c r="C60" s="19"/>
      <c r="D60" s="19"/>
      <c r="E60" s="19"/>
      <c r="F60" s="19"/>
      <c r="G60" s="19"/>
      <c r="H60" s="19"/>
      <c r="I60" s="19"/>
    </row>
    <row r="61" spans="1:9" ht="15.6" x14ac:dyDescent="0.3">
      <c r="A61" s="2" t="s">
        <v>8</v>
      </c>
      <c r="B61" s="19"/>
      <c r="C61" s="19"/>
      <c r="D61" s="19"/>
      <c r="E61" s="19"/>
      <c r="F61" s="19"/>
      <c r="G61" s="19"/>
      <c r="H61" s="19"/>
      <c r="I61" s="19"/>
    </row>
  </sheetData>
  <mergeCells count="5">
    <mergeCell ref="A3:I3"/>
    <mergeCell ref="A1:I1"/>
    <mergeCell ref="A5:I5"/>
    <mergeCell ref="A6:I6"/>
    <mergeCell ref="A7:I7"/>
  </mergeCells>
  <printOptions horizontalCentered="1"/>
  <pageMargins left="0.23622047244094488" right="0.23622047244094488" top="0.3543307086614173" bottom="0.354330708661417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Лист1!_Hlk32248595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cp:lastPrinted>2023-12-06T03:21:05Z</cp:lastPrinted>
  <dcterms:created xsi:type="dcterms:W3CDTF">2021-01-28T05:20:39Z</dcterms:created>
  <dcterms:modified xsi:type="dcterms:W3CDTF">2023-12-06T03:22:07Z</dcterms:modified>
</cp:coreProperties>
</file>