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ара\ЦПГИ_Саламатты Ел-2023\Здрав ЦПГИ\Финотчет №2_ОФ Саламатты Ел здрав\"/>
    </mc:Choice>
  </mc:AlternateContent>
  <bookViews>
    <workbookView xWindow="0" yWindow="0" windowWidth="8355" windowHeight="712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14" i="1"/>
  <c r="C22" i="1" l="1"/>
  <c r="C19" i="1"/>
  <c r="C18" i="1"/>
  <c r="C17" i="1"/>
  <c r="C16" i="1"/>
  <c r="C15" i="1"/>
  <c r="C14" i="1"/>
  <c r="C13" i="1"/>
  <c r="F45" i="1" l="1"/>
  <c r="G45" i="1" s="1"/>
  <c r="C40" i="1"/>
  <c r="F42" i="1" l="1"/>
  <c r="F43" i="1"/>
  <c r="F44" i="1"/>
  <c r="F41" i="1"/>
  <c r="F40" i="1" s="1"/>
  <c r="F39" i="1"/>
  <c r="G39" i="1" s="1"/>
  <c r="F29" i="1"/>
  <c r="F26" i="1"/>
  <c r="F25" i="1"/>
  <c r="F20" i="1"/>
  <c r="E18" i="1"/>
  <c r="E17" i="1"/>
  <c r="E16" i="1"/>
  <c r="E15" i="1"/>
  <c r="E13" i="1"/>
  <c r="C12" i="1" l="1"/>
  <c r="C11" i="1" s="1"/>
  <c r="E12" i="1"/>
  <c r="E11" i="1" s="1"/>
  <c r="E33" i="1"/>
  <c r="E32" i="1"/>
  <c r="E31" i="1"/>
  <c r="D18" i="1" l="1"/>
  <c r="D17" i="1"/>
  <c r="D16" i="1"/>
  <c r="D15" i="1"/>
  <c r="D14" i="1"/>
  <c r="D13" i="1"/>
  <c r="G41" i="1" l="1"/>
  <c r="F14" i="1"/>
  <c r="G14" i="1" s="1"/>
  <c r="F15" i="1"/>
  <c r="G15" i="1" s="1"/>
  <c r="F16" i="1"/>
  <c r="F17" i="1"/>
  <c r="G17" i="1" s="1"/>
  <c r="F18" i="1"/>
  <c r="G18" i="1" s="1"/>
  <c r="F19" i="1"/>
  <c r="G19" i="1" s="1"/>
  <c r="G20" i="1"/>
  <c r="F22" i="1"/>
  <c r="F23" i="1"/>
  <c r="G23" i="1" s="1"/>
  <c r="G25" i="1"/>
  <c r="G26" i="1"/>
  <c r="F31" i="1"/>
  <c r="G31" i="1" s="1"/>
  <c r="F32" i="1"/>
  <c r="G32" i="1" s="1"/>
  <c r="F33" i="1"/>
  <c r="G33" i="1" s="1"/>
  <c r="F35" i="1"/>
  <c r="F34" i="1" s="1"/>
  <c r="F37" i="1"/>
  <c r="F36" i="1" s="1"/>
  <c r="F38" i="1"/>
  <c r="G42" i="1"/>
  <c r="G43" i="1"/>
  <c r="G44" i="1"/>
  <c r="F13" i="1"/>
  <c r="D40" i="1"/>
  <c r="D38" i="1"/>
  <c r="E38" i="1"/>
  <c r="D36" i="1"/>
  <c r="E36" i="1"/>
  <c r="D34" i="1"/>
  <c r="E34" i="1"/>
  <c r="D28" i="1"/>
  <c r="E28" i="1"/>
  <c r="D21" i="1"/>
  <c r="E21" i="1"/>
  <c r="D12" i="1"/>
  <c r="D11" i="1" s="1"/>
  <c r="C38" i="1"/>
  <c r="C36" i="1"/>
  <c r="C34" i="1"/>
  <c r="C28" i="1"/>
  <c r="C21" i="1"/>
  <c r="D24" i="1" l="1"/>
  <c r="F21" i="1"/>
  <c r="F28" i="1"/>
  <c r="F12" i="1"/>
  <c r="F11" i="1" s="1"/>
  <c r="G40" i="1"/>
  <c r="D46" i="1"/>
  <c r="G38" i="1"/>
  <c r="G29" i="1"/>
  <c r="G28" i="1" s="1"/>
  <c r="G37" i="1"/>
  <c r="G36" i="1" s="1"/>
  <c r="G22" i="1"/>
  <c r="G21" i="1" s="1"/>
  <c r="G13" i="1"/>
  <c r="G35" i="1"/>
  <c r="G34" i="1" s="1"/>
  <c r="G16" i="1"/>
  <c r="E24" i="1"/>
  <c r="E46" i="1" s="1"/>
  <c r="C24" i="1"/>
  <c r="C46" i="1" s="1"/>
  <c r="G12" i="1" l="1"/>
  <c r="G11" i="1" s="1"/>
  <c r="F24" i="1"/>
  <c r="F46" i="1" s="1"/>
  <c r="G24" i="1"/>
  <c r="G46" i="1" l="1"/>
</calcChain>
</file>

<file path=xl/sharedStrings.xml><?xml version="1.0" encoding="utf-8"?>
<sst xmlns="http://schemas.openxmlformats.org/spreadsheetml/2006/main" count="78" uniqueCount="74">
  <si>
    <t>№</t>
  </si>
  <si>
    <t>Әкімшілік шығындар:</t>
  </si>
  <si>
    <t>Жалақы, оның ішінде:</t>
  </si>
  <si>
    <t>Жоба жетекшісі</t>
  </si>
  <si>
    <t>Есепші</t>
  </si>
  <si>
    <t>Жоба үйлестірушісі</t>
  </si>
  <si>
    <t>Әлеуметтік салық әлеуметтік аударымдар</t>
  </si>
  <si>
    <t>Міндетті медициналық сақтандыру</t>
  </si>
  <si>
    <t>Банк қызметтері</t>
  </si>
  <si>
    <t>Кеңсе тауарлар</t>
  </si>
  <si>
    <t>Материалдық-техникалық қамтамасыз ету</t>
  </si>
  <si>
    <t>Ноутбук</t>
  </si>
  <si>
    <t xml:space="preserve"> </t>
  </si>
  <si>
    <t>SMM менеджері</t>
  </si>
  <si>
    <t>Таргет жүргізу (Instagram әлеуметтік желісінде)</t>
  </si>
  <si>
    <t>Жоба менеджері</t>
  </si>
  <si>
    <t>Проектор</t>
  </si>
  <si>
    <t>Тікелей шығындар:</t>
  </si>
  <si>
    <t>Ауданға (Бейнеу ауданы, Қарақия ауданы, Маңғыстау ауданы-Шетпе, Мұнайлы ауданы, Түпқараған ауданы және Жаңаөзен қаласы) тренингтер бойынша жол жүру</t>
  </si>
  <si>
    <t>Психологтың қызметтері</t>
  </si>
  <si>
    <t>Үлестірме материалдар</t>
  </si>
  <si>
    <t>Блокнот</t>
  </si>
  <si>
    <t>Ручка</t>
  </si>
  <si>
    <t>Қалта</t>
  </si>
  <si>
    <t>3.  Іс-Шара. Облыстық телеарнада қыз бала тәрбиесі, отбасы тәрбиесі және әйелдер көшбасшылығының өзекті мәселелері бойынша алмасу бағдарламасын ұйымдастыру.</t>
  </si>
  <si>
    <t>Түсірілім студиясын жалға алу</t>
  </si>
  <si>
    <t>4. Іс шара. Кәмелетке толмаған қыздарда ерте жүктіліктің алдын алу бағдарламасын әзірлеу.</t>
  </si>
  <si>
    <t>Бағдарламаны әзірлеу және тарату</t>
  </si>
  <si>
    <t>5. Іс шара. Жасөспірімдерге арналған дәрігерлермен және психологтармен жеке кеңес.</t>
  </si>
  <si>
    <t>Таргет қызметі</t>
  </si>
  <si>
    <t>6. Іс шара. Отбасылық өмір құндылықтары, жастардың жеке және кәсіби қасиеттерін, өмірлік маңызды құзыреттіліктерін дамыту бойынша тренингтер өткізу</t>
  </si>
  <si>
    <t xml:space="preserve">Кофе брейк </t>
  </si>
  <si>
    <t xml:space="preserve">Бейне роликтер </t>
  </si>
  <si>
    <r>
      <t>Грант алушы:  "</t>
    </r>
    <r>
      <rPr>
        <sz val="14"/>
        <color theme="1"/>
        <rFont val="Times New Roman"/>
        <family val="1"/>
        <charset val="204"/>
      </rPr>
      <t>Саламатты Ел"  қоғамдық қоры</t>
    </r>
  </si>
  <si>
    <r>
      <t>Грант тақырыбы: "</t>
    </r>
    <r>
      <rPr>
        <sz val="14"/>
        <color theme="1"/>
        <rFont val="Times New Roman"/>
        <family val="1"/>
        <charset val="204"/>
      </rPr>
      <t>Жастар мен жасөспірімдер арасындағы ерте жүктіліктің алдын алу"</t>
    </r>
  </si>
  <si>
    <t>Шақырылған маман Нұғманова Кабира (5 ауданда және 2 қаласында тренинг, лекция өткізуге арналған қызметтер)</t>
  </si>
  <si>
    <t>Шығыстар</t>
  </si>
  <si>
    <t xml:space="preserve">Шығыстар сметасы </t>
  </si>
  <si>
    <t>№ 1 аралық Есеп</t>
  </si>
  <si>
    <t>Қорытынды Есеп</t>
  </si>
  <si>
    <t>Контрагент, төлем күні және мақсаты</t>
  </si>
  <si>
    <t>Барлығы</t>
  </si>
  <si>
    <t>Есепші __________________ Токсанбаева С.С.</t>
  </si>
  <si>
    <t>Күні:</t>
  </si>
  <si>
    <t xml:space="preserve">М.О. </t>
  </si>
  <si>
    <t>* Қаражаттың жұмсалуы туралы есепке қойылатын талаптар бойынша толтырылады</t>
  </si>
  <si>
    <t>АО "Банк ЦентрКредит", выписка банка</t>
  </si>
  <si>
    <t>Директор _________________Есетова Г.Б.</t>
  </si>
  <si>
    <t>«18» мамыр 2023 жылғы №81
Грант беру жөніндегі Келісімшарттың  
№ 5 Қосымшасы</t>
  </si>
  <si>
    <t>Сомасы (3+4)</t>
  </si>
  <si>
    <t>Қалдық (2-5)</t>
  </si>
  <si>
    <t>ҚАРАЖАТТЫҢ ЖҰМСАЛУЫ ТУРАЛЫ ҚОРЫТЫНДЫ ЕСЕП*</t>
  </si>
  <si>
    <t>ИП Аргынбаев Б.Ж., договор №24 от 01.09.23, АВР №13 от 27.10.23, ЭСФ №13 от 27.10.23</t>
  </si>
  <si>
    <t>1. Іс шара: Өңір тұрғындарын жастар мен жасөспірімдер арасында ерте жүктіліктің алдын алу жөніндегі жоба туралы хабардар ету.</t>
  </si>
  <si>
    <t>2. Іс шара. Жас отбасы бейнесін қалыптастыру және дәстүрлі отбасылық құндылықтарды насихаттау бойынша іс-шараларды ұйымдастыру.</t>
  </si>
  <si>
    <t>ИП Демесинова Р.М., пп №125 от 12.10.23, договор №27 от 15.09.23, накладная №43 от 07.10.23, счет-фактура №43 от 07.10.23</t>
  </si>
  <si>
    <t>ИП Крым, договор №22 от 01.09.23, АВР №22 от 22.11.23, счет-фактура №22 от 22.11.23</t>
  </si>
  <si>
    <t>ИП Крым, договор №21 от 10.05.23, АВР №21 от 22.11.23, счет-фактура №21 от 22.11.23</t>
  </si>
  <si>
    <t>Нугманова К.С., договор №15 от 22.05.23, АВР №1 от 24.11.23</t>
  </si>
  <si>
    <t>ТОО "Казах Кенсе", счет №41697 от 21.11.23, накладная №44448 от 23.11.23, ЭСФ №47230 от 23.11.23</t>
  </si>
  <si>
    <t>Типография қызметі</t>
  </si>
  <si>
    <t>ИП R.OX -Демеубаева Р.Е., договор №14 от 22.05.23, АВР №1 от 24.11.23, счет-фактура №14 от 24.11.23</t>
  </si>
  <si>
    <t>ИП Асилбекова, договор №30 от 20.09.23, АВР №23 от 22.11.23, счет-фактура №30 от 22.11.23</t>
  </si>
  <si>
    <t>АО «Technodom Operator», пп №180 от 24.11.23, накладная №1440000000400 от 24.11.23, ЭСФ №01002575959 от 24.11.23</t>
  </si>
  <si>
    <t>ИП Айзере принт, АВР №232 от 24.11.23, ЭСФ №138 от 24.11.23</t>
  </si>
  <si>
    <t>Есетова Г.Б.. Табель и РПВ за август-ноябрь 2023г. Пп №100 от 22.08.23, пп №104, 106, 109 от 14.09.23 (за август); пп №112 от 21.09.23, пп №133, 135, 138 от 24.10.23 (за сентябрь); пп №139 от 24.10.23, пп №161, 163, 166 от 20.11.23 (за октябрь); пп №174, 176, 179 от 24.11.23 (за ноябрь)</t>
  </si>
  <si>
    <t>Токсанбаева С.С.. Табель и РПВ за август-ноябрь 2023г. Пп №101 от 22.08.23, пп №104, 106, 109 от 14.09.23 (за август); пп №113 от 21.09.23, пп №124 от 03.10.23, пп №133, 138 от 24.10.23 (за сентябрь); пп №140 от 24.10.23, пп №161, 163, 166 от 20.11.23 (за октябрь); пп №174, 176, 179 от 24.11.23 (за ноябрь)</t>
  </si>
  <si>
    <t>Мухамбетова Н.А.. Табель и РПВ за август-ноябрь 2023г. Пп №102 от 22.08.23, пп №104, 106, 109 от 14.09.23 (за август); пп №114 от 21.09.23, пп №133, 135, 138 от 24.10.23 (за сентябрь); пп №141 от 24.10.23, пп №161, 163, 166 от 20.11.23 (за октябрь); пп №174, 176, 179 от 24.11.23 (за ноябрь)</t>
  </si>
  <si>
    <t>Обид А.А.. Табель и РПВ за август-ноябрь 2023г. Пп №103 от 22.08.23, пп №104, 106, 109 от 14.09.23 (за август); пп №115 от 21.09.23, пп №133, 135, 138 от 24.10.23 (за сентябрь); пп №142 от 24.10.23, пп №161, 163, 166 от 20.11.23 (за октябрь); пп №174, 176, 179 от 24.11.23 (за ноябрь)</t>
  </si>
  <si>
    <t>РГУ "УГД по городу Актау ДГД по
Мангистауской области КГД МФ РК", пп №105 от 14.09.23, пп №134 от 24.10.23, пп №162 от 20.11.23, пп №175 от 24.11.23; НАО "Государственная корпорация "Правительство для граждан", пп №107 от 14.09.23, пп №136 от 24.10.23, пп №164 от 20.11.23, пп №177 от 24.11.23</t>
  </si>
  <si>
    <t>НАО "Государственная корпорация
"Правительство для граждан", пп №108 от 14.09.23, пп №137 от 24.10.23, пп №165 от 20.11.23, пп №178 от 24.11.23</t>
  </si>
  <si>
    <t>ИП ШАМШАДИН МӘЛІК, договор №31 от 20.09.23, АВР №31 от 23.11.23, ЭСФ №№31 от 23.11.23</t>
  </si>
  <si>
    <t>ИП QazTech, договор №29 от 05.09.23, АВР №18 от 23.11.23, счет-фактура №18 от 23.11.23</t>
  </si>
  <si>
    <r>
      <t xml:space="preserve">Грант сомасы: </t>
    </r>
    <r>
      <rPr>
        <sz val="14"/>
        <rFont val="Times New Roman"/>
        <family val="1"/>
        <charset val="204"/>
      </rPr>
      <t>8 760 057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теңге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</si>
</sst>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9" fillId="0" borderId="4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3" fontId="9" fillId="0" borderId="5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view="pageBreakPreview" zoomScale="90" zoomScaleNormal="70" zoomScaleSheetLayoutView="90" workbookViewId="0">
      <selection activeCell="G50" sqref="G50"/>
    </sheetView>
  </sheetViews>
  <sheetFormatPr defaultRowHeight="15" x14ac:dyDescent="0.25"/>
  <cols>
    <col min="1" max="1" width="5.85546875" customWidth="1"/>
    <col min="2" max="2" width="40.5703125" customWidth="1"/>
    <col min="3" max="3" width="17.42578125" customWidth="1"/>
    <col min="4" max="4" width="17.5703125" customWidth="1"/>
    <col min="5" max="5" width="18" style="31" customWidth="1"/>
    <col min="6" max="6" width="14.7109375" customWidth="1"/>
    <col min="7" max="7" width="12.7109375" customWidth="1"/>
    <col min="8" max="8" width="41" customWidth="1"/>
  </cols>
  <sheetData>
    <row r="1" spans="1:8" ht="53.25" customHeight="1" x14ac:dyDescent="0.25">
      <c r="A1" s="50" t="s">
        <v>48</v>
      </c>
      <c r="B1" s="50"/>
      <c r="C1" s="50"/>
      <c r="D1" s="50"/>
      <c r="E1" s="50"/>
      <c r="F1" s="50"/>
      <c r="G1" s="50"/>
      <c r="H1" s="50"/>
    </row>
    <row r="2" spans="1:8" ht="15.75" x14ac:dyDescent="0.25">
      <c r="A2" s="1"/>
    </row>
    <row r="3" spans="1:8" ht="18.75" x14ac:dyDescent="0.25">
      <c r="A3" s="51" t="s">
        <v>51</v>
      </c>
      <c r="B3" s="51"/>
      <c r="C3" s="51"/>
      <c r="D3" s="51"/>
      <c r="E3" s="51"/>
      <c r="F3" s="51"/>
      <c r="G3" s="51"/>
      <c r="H3" s="51"/>
    </row>
    <row r="4" spans="1:8" ht="15.75" x14ac:dyDescent="0.25">
      <c r="A4" s="2"/>
    </row>
    <row r="5" spans="1:8" ht="18.75" x14ac:dyDescent="0.25">
      <c r="A5" s="52" t="s">
        <v>33</v>
      </c>
      <c r="B5" s="52"/>
      <c r="C5" s="52"/>
      <c r="D5" s="52"/>
      <c r="E5" s="52"/>
      <c r="F5" s="52"/>
      <c r="G5" s="52"/>
      <c r="H5" s="52"/>
    </row>
    <row r="6" spans="1:8" ht="18.75" x14ac:dyDescent="0.25">
      <c r="A6" s="52" t="s">
        <v>34</v>
      </c>
      <c r="B6" s="52"/>
      <c r="C6" s="52"/>
      <c r="D6" s="52"/>
      <c r="E6" s="52"/>
      <c r="F6" s="52"/>
      <c r="G6" s="52"/>
      <c r="H6" s="52"/>
    </row>
    <row r="7" spans="1:8" ht="18.75" x14ac:dyDescent="0.25">
      <c r="A7" s="53" t="s">
        <v>73</v>
      </c>
      <c r="B7" s="53"/>
      <c r="C7" s="53"/>
      <c r="D7" s="53"/>
      <c r="E7" s="53"/>
      <c r="F7" s="53"/>
      <c r="G7" s="53"/>
      <c r="H7" s="53"/>
    </row>
    <row r="8" spans="1:8" ht="31.5" customHeight="1" x14ac:dyDescent="0.25">
      <c r="A8" s="49" t="s">
        <v>0</v>
      </c>
      <c r="B8" s="49" t="s">
        <v>36</v>
      </c>
      <c r="C8" s="54" t="s">
        <v>37</v>
      </c>
      <c r="D8" s="54" t="s">
        <v>38</v>
      </c>
      <c r="E8" s="54" t="s">
        <v>39</v>
      </c>
      <c r="F8" s="54" t="s">
        <v>49</v>
      </c>
      <c r="G8" s="54" t="s">
        <v>50</v>
      </c>
      <c r="H8" s="54" t="s">
        <v>40</v>
      </c>
    </row>
    <row r="9" spans="1:8" ht="18.75" customHeight="1" x14ac:dyDescent="0.25">
      <c r="A9" s="49"/>
      <c r="B9" s="49"/>
      <c r="C9" s="55"/>
      <c r="D9" s="55"/>
      <c r="E9" s="55"/>
      <c r="F9" s="55"/>
      <c r="G9" s="55"/>
      <c r="H9" s="55"/>
    </row>
    <row r="10" spans="1:8" ht="18.75" customHeight="1" x14ac:dyDescent="0.25">
      <c r="A10" s="26"/>
      <c r="B10" s="26">
        <v>1</v>
      </c>
      <c r="C10" s="26">
        <v>2</v>
      </c>
      <c r="D10" s="26">
        <v>3</v>
      </c>
      <c r="E10" s="48">
        <v>4</v>
      </c>
      <c r="F10" s="26">
        <v>5</v>
      </c>
      <c r="G10" s="28">
        <v>6</v>
      </c>
      <c r="H10" s="28">
        <v>7</v>
      </c>
    </row>
    <row r="11" spans="1:8" ht="15.75" x14ac:dyDescent="0.25">
      <c r="A11" s="7">
        <v>1</v>
      </c>
      <c r="B11" s="8" t="s">
        <v>1</v>
      </c>
      <c r="C11" s="20">
        <f>C12+C17+C18+C19+C20</f>
        <v>3248747</v>
      </c>
      <c r="D11" s="32">
        <f t="shared" ref="D11:F11" si="0">D12+D17+D18+D19+D20</f>
        <v>1200461</v>
      </c>
      <c r="E11" s="32">
        <f>E12+E17+E18+E19+E20</f>
        <v>2048286</v>
      </c>
      <c r="F11" s="32">
        <f t="shared" si="0"/>
        <v>3248747</v>
      </c>
      <c r="G11" s="32">
        <f>G12+G17+G18+G19+G20</f>
        <v>0</v>
      </c>
      <c r="H11" s="20"/>
    </row>
    <row r="12" spans="1:8" ht="15.75" x14ac:dyDescent="0.25">
      <c r="A12" s="7"/>
      <c r="B12" s="7" t="s">
        <v>2</v>
      </c>
      <c r="C12" s="20">
        <f>SUM(C13:C16)</f>
        <v>2838000</v>
      </c>
      <c r="D12" s="32">
        <f t="shared" ref="D12" si="1">SUM(D13:D16)</f>
        <v>1078000</v>
      </c>
      <c r="E12" s="32">
        <f>SUM(E13:E16)</f>
        <v>1760000</v>
      </c>
      <c r="F12" s="32">
        <f>SUM(F13:F16)</f>
        <v>2838000</v>
      </c>
      <c r="G12" s="32">
        <f>SUM(G13:G16)</f>
        <v>0</v>
      </c>
      <c r="H12" s="20"/>
    </row>
    <row r="13" spans="1:8" ht="126" x14ac:dyDescent="0.25">
      <c r="A13" s="7"/>
      <c r="B13" s="9" t="s">
        <v>3</v>
      </c>
      <c r="C13" s="21">
        <f>1040000-8000</f>
        <v>1032000</v>
      </c>
      <c r="D13" s="33">
        <f>(6336+7200+1440)+(14080+16000+3200)+(14080+16000+3200)+310464</f>
        <v>392000</v>
      </c>
      <c r="E13" s="33">
        <f>(126720+14080+16000+3200)+(126720+14080+16000+3200)+(126720+14080+16000+3200)+(126720+14080+16000+3200)</f>
        <v>640000</v>
      </c>
      <c r="F13" s="33">
        <f t="shared" ref="F13:F20" si="2">SUM(D13:E13)</f>
        <v>1032000</v>
      </c>
      <c r="G13" s="33">
        <f t="shared" ref="G13:G20" si="3">C13-F13</f>
        <v>0</v>
      </c>
      <c r="H13" s="41" t="s">
        <v>65</v>
      </c>
    </row>
    <row r="14" spans="1:8" ht="147" customHeight="1" x14ac:dyDescent="0.25">
      <c r="A14" s="7"/>
      <c r="B14" s="9" t="s">
        <v>4</v>
      </c>
      <c r="C14" s="21">
        <f>520000-4000</f>
        <v>516000</v>
      </c>
      <c r="D14" s="33">
        <f>(3168+3600+720)+(7040+8000+1600)+(7040+8000+1600)+155232</f>
        <v>196000</v>
      </c>
      <c r="E14" s="33">
        <f>(63360+7040+8000+1600)+(63360+7040+8000+1600)+(63360+7040+8000+1600)+(69696+704+8000+1600)</f>
        <v>320000</v>
      </c>
      <c r="F14" s="33">
        <f t="shared" si="2"/>
        <v>516000</v>
      </c>
      <c r="G14" s="33">
        <f t="shared" si="3"/>
        <v>0</v>
      </c>
      <c r="H14" s="41" t="s">
        <v>66</v>
      </c>
    </row>
    <row r="15" spans="1:8" ht="145.5" customHeight="1" x14ac:dyDescent="0.25">
      <c r="A15" s="7"/>
      <c r="B15" s="9" t="s">
        <v>5</v>
      </c>
      <c r="C15" s="21">
        <f>650000-5000</f>
        <v>645000</v>
      </c>
      <c r="D15" s="33">
        <f>(3960+4500+900)+(8800+10000+2000)+(8800+10000+2000)+194040</f>
        <v>245000</v>
      </c>
      <c r="E15" s="33">
        <f>(79200+8800+10000+2000)+(79200+8800+10000+2000)+(79200+8800+10000+2000)+(79200+8800+10000+2000)</f>
        <v>400000</v>
      </c>
      <c r="F15" s="33">
        <f t="shared" si="2"/>
        <v>645000</v>
      </c>
      <c r="G15" s="33">
        <f t="shared" si="3"/>
        <v>0</v>
      </c>
      <c r="H15" s="41" t="s">
        <v>67</v>
      </c>
    </row>
    <row r="16" spans="1:8" ht="126" x14ac:dyDescent="0.25">
      <c r="A16" s="7"/>
      <c r="B16" s="9" t="s">
        <v>15</v>
      </c>
      <c r="C16" s="21">
        <f>650000-5000</f>
        <v>645000</v>
      </c>
      <c r="D16" s="33">
        <f>(3960+4500+900)+(8800+10000+2000)+(8800+10000+2000)+194040</f>
        <v>245000</v>
      </c>
      <c r="E16" s="33">
        <f>(79200+8800+10000+2000)+(79200+8800+10000+2000)+(79200+8800+10000+2000)+(79200+8800+10000+2000)</f>
        <v>400000</v>
      </c>
      <c r="F16" s="33">
        <f t="shared" si="2"/>
        <v>645000</v>
      </c>
      <c r="G16" s="33">
        <f t="shared" si="3"/>
        <v>0</v>
      </c>
      <c r="H16" s="41" t="s">
        <v>68</v>
      </c>
    </row>
    <row r="17" spans="1:8" ht="147" customHeight="1" x14ac:dyDescent="0.25">
      <c r="A17" s="7"/>
      <c r="B17" s="9" t="s">
        <v>6</v>
      </c>
      <c r="C17" s="21">
        <f>241163-3906</f>
        <v>237257</v>
      </c>
      <c r="D17" s="33">
        <f>(10315+22924+22924)+(6238+13860+13860)</f>
        <v>90121</v>
      </c>
      <c r="E17" s="33">
        <f>(22924+13860)+(22924+13860)+(22924+13860)+(22924+13860)</f>
        <v>147136</v>
      </c>
      <c r="F17" s="33">
        <f t="shared" si="2"/>
        <v>237257</v>
      </c>
      <c r="G17" s="33">
        <f t="shared" si="3"/>
        <v>0</v>
      </c>
      <c r="H17" s="41" t="s">
        <v>69</v>
      </c>
    </row>
    <row r="18" spans="1:8" ht="63" x14ac:dyDescent="0.25">
      <c r="A18" s="7"/>
      <c r="B18" s="9" t="s">
        <v>7</v>
      </c>
      <c r="C18" s="21">
        <f>85800-660</f>
        <v>85140</v>
      </c>
      <c r="D18" s="33">
        <f>5940+13200+13200</f>
        <v>32340</v>
      </c>
      <c r="E18" s="33">
        <f>13200+13200+13200+13200</f>
        <v>52800</v>
      </c>
      <c r="F18" s="33">
        <f t="shared" si="2"/>
        <v>85140</v>
      </c>
      <c r="G18" s="33">
        <f t="shared" si="3"/>
        <v>0</v>
      </c>
      <c r="H18" s="41" t="s">
        <v>70</v>
      </c>
    </row>
    <row r="19" spans="1:8" ht="15.75" x14ac:dyDescent="0.25">
      <c r="A19" s="7"/>
      <c r="B19" s="9" t="s">
        <v>8</v>
      </c>
      <c r="C19" s="21">
        <f>32500-22150</f>
        <v>10350</v>
      </c>
      <c r="D19" s="33"/>
      <c r="E19" s="43">
        <v>10350</v>
      </c>
      <c r="F19" s="33">
        <f t="shared" si="2"/>
        <v>10350</v>
      </c>
      <c r="G19" s="33">
        <f t="shared" si="3"/>
        <v>0</v>
      </c>
      <c r="H19" s="41" t="s">
        <v>46</v>
      </c>
    </row>
    <row r="20" spans="1:8" s="31" customFormat="1" ht="47.25" x14ac:dyDescent="0.25">
      <c r="A20" s="7"/>
      <c r="B20" s="9" t="s">
        <v>9</v>
      </c>
      <c r="C20" s="21">
        <v>78000</v>
      </c>
      <c r="D20" s="33"/>
      <c r="E20" s="43">
        <v>78000</v>
      </c>
      <c r="F20" s="33">
        <f t="shared" si="2"/>
        <v>78000</v>
      </c>
      <c r="G20" s="33">
        <f t="shared" si="3"/>
        <v>0</v>
      </c>
      <c r="H20" s="43" t="s">
        <v>59</v>
      </c>
    </row>
    <row r="21" spans="1:8" ht="31.5" x14ac:dyDescent="0.25">
      <c r="A21" s="7">
        <v>2</v>
      </c>
      <c r="B21" s="7" t="s">
        <v>10</v>
      </c>
      <c r="C21" s="20">
        <f>SUM(C22:C23)</f>
        <v>514980</v>
      </c>
      <c r="D21" s="32">
        <f>SUM(D22:D23)</f>
        <v>0</v>
      </c>
      <c r="E21" s="32">
        <f>SUM(E22:E23)</f>
        <v>514980</v>
      </c>
      <c r="F21" s="32">
        <f>SUM(F22:F23)</f>
        <v>514980</v>
      </c>
      <c r="G21" s="32">
        <f>SUM(G22:G23)</f>
        <v>0</v>
      </c>
      <c r="H21" s="32"/>
    </row>
    <row r="22" spans="1:8" s="31" customFormat="1" ht="63" x14ac:dyDescent="0.25">
      <c r="A22" s="7"/>
      <c r="B22" s="9" t="s">
        <v>16</v>
      </c>
      <c r="C22" s="21">
        <f>399990-130000</f>
        <v>269990</v>
      </c>
      <c r="D22" s="33"/>
      <c r="E22" s="33">
        <v>269990</v>
      </c>
      <c r="F22" s="33">
        <f>SUM(D22:E22)</f>
        <v>269990</v>
      </c>
      <c r="G22" s="33">
        <f>C22-F22</f>
        <v>0</v>
      </c>
      <c r="H22" s="43" t="s">
        <v>63</v>
      </c>
    </row>
    <row r="23" spans="1:8" s="31" customFormat="1" ht="63" x14ac:dyDescent="0.25">
      <c r="A23" s="10"/>
      <c r="B23" s="45" t="s">
        <v>11</v>
      </c>
      <c r="C23" s="21">
        <v>244990</v>
      </c>
      <c r="D23" s="33"/>
      <c r="E23" s="33">
        <v>244990</v>
      </c>
      <c r="F23" s="33">
        <f>SUM(D23:E23)</f>
        <v>244990</v>
      </c>
      <c r="G23" s="33">
        <f>C23-F23</f>
        <v>0</v>
      </c>
      <c r="H23" s="43" t="s">
        <v>63</v>
      </c>
    </row>
    <row r="24" spans="1:8" ht="15.75" x14ac:dyDescent="0.25">
      <c r="A24" s="10">
        <v>3</v>
      </c>
      <c r="B24" s="11" t="s">
        <v>17</v>
      </c>
      <c r="C24" s="20">
        <f>C25+C26+C28+C34+C36+C38+C40</f>
        <v>4996330</v>
      </c>
      <c r="D24" s="32">
        <f>D25+D26+D28+D34+D36+D38+D40</f>
        <v>600000</v>
      </c>
      <c r="E24" s="32">
        <f>E25+E26+E28+E34+E36+E38+E40</f>
        <v>4396330</v>
      </c>
      <c r="F24" s="32">
        <f>F25+F26+F28+F34+F36+F38+F40</f>
        <v>4996330</v>
      </c>
      <c r="G24" s="32">
        <f>G25+G26+G28+G34+G36+G38+G40</f>
        <v>0</v>
      </c>
      <c r="H24" s="32"/>
    </row>
    <row r="25" spans="1:8" s="31" customFormat="1" ht="78.75" x14ac:dyDescent="0.25">
      <c r="A25" s="10"/>
      <c r="B25" s="42" t="s">
        <v>18</v>
      </c>
      <c r="C25" s="21">
        <v>483000</v>
      </c>
      <c r="D25" s="33"/>
      <c r="E25" s="43">
        <v>483000</v>
      </c>
      <c r="F25" s="43">
        <f>SUM(D25:E25)</f>
        <v>483000</v>
      </c>
      <c r="G25" s="33">
        <f>C25-F25</f>
        <v>0</v>
      </c>
      <c r="H25" s="43" t="s">
        <v>71</v>
      </c>
    </row>
    <row r="26" spans="1:8" ht="47.25" x14ac:dyDescent="0.25">
      <c r="A26" s="12"/>
      <c r="B26" s="42" t="s">
        <v>19</v>
      </c>
      <c r="C26" s="21">
        <v>487500</v>
      </c>
      <c r="D26" s="33"/>
      <c r="E26" s="43">
        <v>487500</v>
      </c>
      <c r="F26" s="43">
        <f>SUM(D26:E26)</f>
        <v>487500</v>
      </c>
      <c r="G26" s="33">
        <f>C26-F26</f>
        <v>0</v>
      </c>
      <c r="H26" s="43" t="s">
        <v>61</v>
      </c>
    </row>
    <row r="27" spans="1:8" ht="63" x14ac:dyDescent="0.25">
      <c r="A27" s="12"/>
      <c r="B27" s="11" t="s">
        <v>53</v>
      </c>
      <c r="C27" s="20"/>
      <c r="D27" s="32"/>
      <c r="E27" s="32"/>
      <c r="F27" s="33"/>
      <c r="G27" s="32"/>
      <c r="H27" s="32"/>
    </row>
    <row r="28" spans="1:8" ht="87" customHeight="1" x14ac:dyDescent="0.25">
      <c r="A28" s="12"/>
      <c r="B28" s="11" t="s">
        <v>54</v>
      </c>
      <c r="C28" s="20">
        <f>SUM(C29:C33)</f>
        <v>1270000</v>
      </c>
      <c r="D28" s="32">
        <f>SUM(D29:D33)</f>
        <v>0</v>
      </c>
      <c r="E28" s="32">
        <f>SUM(E29:E33)</f>
        <v>1270000</v>
      </c>
      <c r="F28" s="32">
        <f>SUM(F29:F33)</f>
        <v>1270000</v>
      </c>
      <c r="G28" s="32">
        <f>SUM(G29:G33)</f>
        <v>0</v>
      </c>
      <c r="H28" s="32"/>
    </row>
    <row r="29" spans="1:8" ht="54.75" customHeight="1" x14ac:dyDescent="0.25">
      <c r="A29" s="12"/>
      <c r="B29" s="42" t="s">
        <v>35</v>
      </c>
      <c r="C29" s="21">
        <v>650000</v>
      </c>
      <c r="D29" s="33"/>
      <c r="E29" s="43">
        <v>650000</v>
      </c>
      <c r="F29" s="33">
        <f>SUM(D29:E29)</f>
        <v>650000</v>
      </c>
      <c r="G29" s="33">
        <f>C29-F29</f>
        <v>0</v>
      </c>
      <c r="H29" s="33" t="s">
        <v>58</v>
      </c>
    </row>
    <row r="30" spans="1:8" ht="15.75" x14ac:dyDescent="0.25">
      <c r="A30" s="12"/>
      <c r="B30" s="13" t="s">
        <v>20</v>
      </c>
      <c r="C30" s="22"/>
      <c r="D30" s="34"/>
      <c r="E30" s="34"/>
      <c r="F30" s="33"/>
      <c r="G30" s="33"/>
      <c r="H30" s="36"/>
    </row>
    <row r="31" spans="1:8" ht="62.25" customHeight="1" x14ac:dyDescent="0.25">
      <c r="A31" s="12"/>
      <c r="B31" s="13" t="s">
        <v>21</v>
      </c>
      <c r="C31" s="23">
        <v>280000</v>
      </c>
      <c r="D31" s="34"/>
      <c r="E31" s="34">
        <f>400*700</f>
        <v>280000</v>
      </c>
      <c r="F31" s="33">
        <f>SUM(D31:E31)</f>
        <v>280000</v>
      </c>
      <c r="G31" s="33">
        <f>C31-F31</f>
        <v>0</v>
      </c>
      <c r="H31" s="40" t="s">
        <v>55</v>
      </c>
    </row>
    <row r="32" spans="1:8" ht="62.25" customHeight="1" x14ac:dyDescent="0.25">
      <c r="A32" s="12"/>
      <c r="B32" s="13" t="s">
        <v>22</v>
      </c>
      <c r="C32" s="23">
        <v>140000</v>
      </c>
      <c r="D32" s="34"/>
      <c r="E32" s="40">
        <f>400*350</f>
        <v>140000</v>
      </c>
      <c r="F32" s="33">
        <f>SUM(D32:E32)</f>
        <v>140000</v>
      </c>
      <c r="G32" s="33">
        <f>C32-F32</f>
        <v>0</v>
      </c>
      <c r="H32" s="40" t="s">
        <v>55</v>
      </c>
    </row>
    <row r="33" spans="1:8" ht="62.25" customHeight="1" x14ac:dyDescent="0.25">
      <c r="A33" s="12"/>
      <c r="B33" s="14" t="s">
        <v>23</v>
      </c>
      <c r="C33" s="23">
        <v>200000</v>
      </c>
      <c r="D33" s="37"/>
      <c r="E33" s="37">
        <f>400*500</f>
        <v>200000</v>
      </c>
      <c r="F33" s="33">
        <f>SUM(D33:E33)</f>
        <v>200000</v>
      </c>
      <c r="G33" s="33">
        <f>C33-F33</f>
        <v>0</v>
      </c>
      <c r="H33" s="40" t="s">
        <v>55</v>
      </c>
    </row>
    <row r="34" spans="1:8" ht="78.75" x14ac:dyDescent="0.25">
      <c r="A34" s="15"/>
      <c r="B34" s="16" t="s">
        <v>24</v>
      </c>
      <c r="C34" s="24">
        <f>SUM(C35)</f>
        <v>350000</v>
      </c>
      <c r="D34" s="35">
        <f t="shared" ref="D34:E34" si="4">SUM(D35)</f>
        <v>0</v>
      </c>
      <c r="E34" s="35">
        <f t="shared" si="4"/>
        <v>350000</v>
      </c>
      <c r="F34" s="35">
        <f t="shared" ref="F34" si="5">SUM(F35)</f>
        <v>350000</v>
      </c>
      <c r="G34" s="35">
        <f t="shared" ref="G34" si="6">SUM(G35)</f>
        <v>0</v>
      </c>
      <c r="H34" s="35"/>
    </row>
    <row r="35" spans="1:8" ht="47.25" x14ac:dyDescent="0.25">
      <c r="A35" s="12"/>
      <c r="B35" s="13" t="s">
        <v>25</v>
      </c>
      <c r="C35" s="23">
        <v>350000</v>
      </c>
      <c r="D35" s="34"/>
      <c r="E35" s="34">
        <v>350000</v>
      </c>
      <c r="F35" s="33">
        <f>SUM(D35:E35)</f>
        <v>350000</v>
      </c>
      <c r="G35" s="33">
        <f>C35-F35</f>
        <v>0</v>
      </c>
      <c r="H35" s="34" t="s">
        <v>52</v>
      </c>
    </row>
    <row r="36" spans="1:8" ht="47.25" x14ac:dyDescent="0.25">
      <c r="A36" s="12" t="s">
        <v>12</v>
      </c>
      <c r="B36" s="17" t="s">
        <v>26</v>
      </c>
      <c r="C36" s="22">
        <f>SUM(C37)</f>
        <v>600000</v>
      </c>
      <c r="D36" s="36">
        <f t="shared" ref="D36:E36" si="7">SUM(D37)</f>
        <v>600000</v>
      </c>
      <c r="E36" s="36">
        <f t="shared" si="7"/>
        <v>0</v>
      </c>
      <c r="F36" s="36">
        <f t="shared" ref="F36" si="8">SUM(F37)</f>
        <v>600000</v>
      </c>
      <c r="G36" s="36">
        <f t="shared" ref="G36" si="9">SUM(G37)</f>
        <v>0</v>
      </c>
      <c r="H36" s="36"/>
    </row>
    <row r="37" spans="1:8" ht="15.75" x14ac:dyDescent="0.25">
      <c r="A37" s="12"/>
      <c r="B37" s="13" t="s">
        <v>27</v>
      </c>
      <c r="C37" s="23">
        <v>600000</v>
      </c>
      <c r="D37" s="34">
        <v>600000</v>
      </c>
      <c r="E37" s="34"/>
      <c r="F37" s="33">
        <f>SUM(D37:E37)</f>
        <v>600000</v>
      </c>
      <c r="G37" s="33">
        <f>C37-F37</f>
        <v>0</v>
      </c>
      <c r="H37" s="34"/>
    </row>
    <row r="38" spans="1:8" ht="47.25" x14ac:dyDescent="0.25">
      <c r="A38" s="12"/>
      <c r="B38" s="17" t="s">
        <v>28</v>
      </c>
      <c r="C38" s="22">
        <f>SUM(C39)</f>
        <v>45000</v>
      </c>
      <c r="D38" s="36">
        <f t="shared" ref="D38:E38" si="10">SUM(D39)</f>
        <v>0</v>
      </c>
      <c r="E38" s="36">
        <f t="shared" si="10"/>
        <v>45000</v>
      </c>
      <c r="F38" s="36">
        <f t="shared" ref="F38" si="11">SUM(F39)</f>
        <v>45000</v>
      </c>
      <c r="G38" s="36">
        <f t="shared" ref="G38" si="12">SUM(G39)</f>
        <v>0</v>
      </c>
      <c r="H38" s="36"/>
    </row>
    <row r="39" spans="1:8" ht="47.25" x14ac:dyDescent="0.25">
      <c r="A39" s="12"/>
      <c r="B39" s="13" t="s">
        <v>29</v>
      </c>
      <c r="C39" s="23">
        <v>45000</v>
      </c>
      <c r="D39" s="34"/>
      <c r="E39" s="34">
        <v>45000</v>
      </c>
      <c r="F39" s="33">
        <f>SUM(D39:E39)</f>
        <v>45000</v>
      </c>
      <c r="G39" s="33">
        <f>C39-F39</f>
        <v>0</v>
      </c>
      <c r="H39" s="34" t="s">
        <v>56</v>
      </c>
    </row>
    <row r="40" spans="1:8" ht="78.75" x14ac:dyDescent="0.25">
      <c r="A40" s="12"/>
      <c r="B40" s="17" t="s">
        <v>30</v>
      </c>
      <c r="C40" s="22">
        <f>SUM(C41:C45)</f>
        <v>1760830</v>
      </c>
      <c r="D40" s="36">
        <f>SUM(D41:D44)</f>
        <v>0</v>
      </c>
      <c r="E40" s="36">
        <f>SUM(E41:E45)</f>
        <v>1760830</v>
      </c>
      <c r="F40" s="36">
        <f>SUM(F41:F45)</f>
        <v>1760830</v>
      </c>
      <c r="G40" s="36">
        <f>SUM(G41:G44)</f>
        <v>0</v>
      </c>
      <c r="H40" s="36"/>
    </row>
    <row r="41" spans="1:8" s="31" customFormat="1" ht="47.25" x14ac:dyDescent="0.25">
      <c r="A41" s="12"/>
      <c r="B41" s="13" t="s">
        <v>31</v>
      </c>
      <c r="C41" s="23">
        <v>420000</v>
      </c>
      <c r="D41" s="34"/>
      <c r="E41" s="57">
        <v>420000</v>
      </c>
      <c r="F41" s="43">
        <f>SUM(D41:E41)</f>
        <v>420000</v>
      </c>
      <c r="G41" s="43">
        <f>C41-F41</f>
        <v>0</v>
      </c>
      <c r="H41" s="40" t="s">
        <v>62</v>
      </c>
    </row>
    <row r="42" spans="1:8" ht="47.25" x14ac:dyDescent="0.25">
      <c r="A42" s="12"/>
      <c r="B42" s="14" t="s">
        <v>14</v>
      </c>
      <c r="C42" s="23">
        <v>15000</v>
      </c>
      <c r="D42" s="37"/>
      <c r="E42" s="38">
        <v>15000</v>
      </c>
      <c r="F42" s="33">
        <f t="shared" ref="F42:F44" si="13">SUM(D42:E42)</f>
        <v>15000</v>
      </c>
      <c r="G42" s="33">
        <f>C42-F42</f>
        <v>0</v>
      </c>
      <c r="H42" s="34" t="s">
        <v>56</v>
      </c>
    </row>
    <row r="43" spans="1:8" ht="47.25" x14ac:dyDescent="0.25">
      <c r="A43" s="12"/>
      <c r="B43" s="18" t="s">
        <v>13</v>
      </c>
      <c r="C43" s="23">
        <v>406250</v>
      </c>
      <c r="D43" s="38"/>
      <c r="E43" s="38">
        <v>406250</v>
      </c>
      <c r="F43" s="33">
        <f t="shared" si="13"/>
        <v>406250</v>
      </c>
      <c r="G43" s="33">
        <f>C43-F43</f>
        <v>0</v>
      </c>
      <c r="H43" s="34" t="s">
        <v>57</v>
      </c>
    </row>
    <row r="44" spans="1:8" s="31" customFormat="1" ht="47.25" x14ac:dyDescent="0.25">
      <c r="A44" s="12"/>
      <c r="B44" s="18" t="s">
        <v>32</v>
      </c>
      <c r="C44" s="23">
        <v>880000</v>
      </c>
      <c r="D44" s="38"/>
      <c r="E44" s="43">
        <v>880000</v>
      </c>
      <c r="F44" s="43">
        <f t="shared" si="13"/>
        <v>880000</v>
      </c>
      <c r="G44" s="43">
        <f>C44-F44</f>
        <v>0</v>
      </c>
      <c r="H44" s="40" t="s">
        <v>72</v>
      </c>
    </row>
    <row r="45" spans="1:8" s="31" customFormat="1" ht="31.5" x14ac:dyDescent="0.25">
      <c r="A45" s="12"/>
      <c r="B45" s="18" t="s">
        <v>60</v>
      </c>
      <c r="C45" s="44">
        <v>39580</v>
      </c>
      <c r="D45" s="38"/>
      <c r="E45" s="43">
        <v>39580</v>
      </c>
      <c r="F45" s="33">
        <f>SUM(D45:E45)</f>
        <v>39580</v>
      </c>
      <c r="G45" s="33">
        <f>C45-F45</f>
        <v>0</v>
      </c>
      <c r="H45" s="46" t="s">
        <v>64</v>
      </c>
    </row>
    <row r="46" spans="1:8" ht="14.25" customHeight="1" x14ac:dyDescent="0.25">
      <c r="A46" s="12"/>
      <c r="B46" s="19" t="s">
        <v>41</v>
      </c>
      <c r="C46" s="25">
        <f>C11+C21+C24</f>
        <v>8760057</v>
      </c>
      <c r="D46" s="39">
        <f>D11+D21+D24</f>
        <v>1800461</v>
      </c>
      <c r="E46" s="39">
        <f>E11+E21+E24</f>
        <v>6959596</v>
      </c>
      <c r="F46" s="39">
        <f>F11+F21+F24</f>
        <v>8760057</v>
      </c>
      <c r="G46" s="39">
        <f>G11+G21+G24</f>
        <v>0</v>
      </c>
      <c r="H46" s="25"/>
    </row>
    <row r="47" spans="1:8" ht="15.75" x14ac:dyDescent="0.25">
      <c r="A47" s="5"/>
      <c r="B47" s="27"/>
      <c r="C47" s="27"/>
    </row>
    <row r="48" spans="1:8" ht="16.5" customHeight="1" x14ac:dyDescent="0.25">
      <c r="A48" s="27"/>
      <c r="B48" s="6"/>
      <c r="C48" s="27"/>
    </row>
    <row r="49" spans="1:8" s="31" customFormat="1" ht="16.5" customHeight="1" x14ac:dyDescent="0.25">
      <c r="A49" s="56" t="s">
        <v>47</v>
      </c>
      <c r="B49" s="56"/>
      <c r="C49" s="56"/>
      <c r="D49" s="56"/>
      <c r="E49" s="56"/>
      <c r="F49" s="56"/>
      <c r="G49" s="56"/>
      <c r="H49" s="56"/>
    </row>
    <row r="50" spans="1:8" ht="15.75" x14ac:dyDescent="0.25">
      <c r="A50" s="29"/>
      <c r="B50" s="29"/>
      <c r="C50" s="29"/>
      <c r="D50" s="29"/>
      <c r="E50" s="47"/>
      <c r="F50" s="29"/>
      <c r="G50" s="29"/>
      <c r="H50" s="29"/>
    </row>
    <row r="51" spans="1:8" ht="15.75" x14ac:dyDescent="0.25">
      <c r="A51" s="56" t="s">
        <v>42</v>
      </c>
      <c r="B51" s="56"/>
      <c r="C51" s="56"/>
      <c r="D51" s="29"/>
      <c r="E51" s="47"/>
      <c r="F51" s="29"/>
      <c r="G51" s="29"/>
      <c r="H51" s="29"/>
    </row>
    <row r="52" spans="1:8" ht="15.75" x14ac:dyDescent="0.25">
      <c r="A52" s="29"/>
      <c r="B52" s="29"/>
      <c r="C52" s="29"/>
      <c r="D52" s="29"/>
      <c r="E52" s="47"/>
      <c r="F52" s="29"/>
      <c r="G52" s="29"/>
      <c r="H52" s="29"/>
    </row>
    <row r="53" spans="1:8" ht="15.75" x14ac:dyDescent="0.25">
      <c r="A53" s="56" t="s">
        <v>43</v>
      </c>
      <c r="B53" s="56"/>
      <c r="C53" s="29"/>
      <c r="D53" s="29"/>
      <c r="E53" s="47"/>
      <c r="F53" s="29"/>
      <c r="G53" s="29"/>
      <c r="H53" s="29"/>
    </row>
    <row r="54" spans="1:8" ht="15.75" x14ac:dyDescent="0.25">
      <c r="A54" s="29"/>
      <c r="B54" s="29"/>
      <c r="C54" s="29"/>
      <c r="D54" s="29"/>
      <c r="E54" s="47"/>
      <c r="F54" s="29"/>
      <c r="G54" s="29"/>
      <c r="H54" s="29"/>
    </row>
    <row r="55" spans="1:8" ht="15.75" x14ac:dyDescent="0.25">
      <c r="A55" s="56" t="s">
        <v>44</v>
      </c>
      <c r="B55" s="56"/>
      <c r="C55" s="29"/>
      <c r="D55" s="29"/>
      <c r="E55" s="47"/>
      <c r="F55" s="29"/>
      <c r="G55" s="29"/>
      <c r="H55" s="29"/>
    </row>
    <row r="56" spans="1:8" ht="15.75" x14ac:dyDescent="0.25">
      <c r="A56" s="29"/>
      <c r="B56" s="29"/>
      <c r="C56" s="29"/>
      <c r="D56" s="29"/>
      <c r="E56" s="47"/>
      <c r="F56" s="29"/>
      <c r="G56" s="29"/>
      <c r="H56" s="29"/>
    </row>
    <row r="57" spans="1:8" ht="15.75" x14ac:dyDescent="0.25">
      <c r="A57" s="56" t="s">
        <v>45</v>
      </c>
      <c r="B57" s="56"/>
      <c r="C57" s="56"/>
      <c r="D57" s="56"/>
      <c r="E57" s="30"/>
      <c r="F57" s="30"/>
      <c r="G57" s="30"/>
      <c r="H57" s="29"/>
    </row>
    <row r="58" spans="1:8" ht="15.75" x14ac:dyDescent="0.25">
      <c r="A58" s="4"/>
      <c r="B58" s="27"/>
      <c r="C58" s="27"/>
    </row>
    <row r="59" spans="1:8" ht="15.75" x14ac:dyDescent="0.25">
      <c r="A59" s="4"/>
      <c r="B59" s="27"/>
      <c r="C59" s="27"/>
    </row>
    <row r="60" spans="1:8" ht="15.75" x14ac:dyDescent="0.25">
      <c r="A60" s="4"/>
    </row>
    <row r="61" spans="1:8" ht="15.75" x14ac:dyDescent="0.25">
      <c r="A61" s="4"/>
    </row>
    <row r="62" spans="1:8" ht="15.75" x14ac:dyDescent="0.25">
      <c r="A62" s="4"/>
    </row>
    <row r="63" spans="1:8" ht="15.75" x14ac:dyDescent="0.25">
      <c r="A63" s="4"/>
    </row>
    <row r="64" spans="1:8" ht="15.75" x14ac:dyDescent="0.25">
      <c r="A64" s="4"/>
    </row>
    <row r="65" spans="1:1" x14ac:dyDescent="0.25">
      <c r="A65" s="3"/>
    </row>
  </sheetData>
  <mergeCells count="18">
    <mergeCell ref="A49:H49"/>
    <mergeCell ref="A51:C51"/>
    <mergeCell ref="A53:B53"/>
    <mergeCell ref="A55:B55"/>
    <mergeCell ref="A57:D57"/>
    <mergeCell ref="A8:A9"/>
    <mergeCell ref="A1:H1"/>
    <mergeCell ref="A3:H3"/>
    <mergeCell ref="A5:H5"/>
    <mergeCell ref="A6:H6"/>
    <mergeCell ref="A7:H7"/>
    <mergeCell ref="B8:B9"/>
    <mergeCell ref="C8:C9"/>
    <mergeCell ref="D8:D9"/>
    <mergeCell ref="F8:F9"/>
    <mergeCell ref="G8:G9"/>
    <mergeCell ref="H8:H9"/>
    <mergeCell ref="E8:E9"/>
  </mergeCells>
  <pageMargins left="0.7" right="0.7" top="0.75" bottom="0.39" header="0.3" footer="0.3"/>
  <pageSetup paperSize="9" scale="78" fitToHeight="0" orientation="landscape" horizontalDpi="360" verticalDpi="360" r:id="rId1"/>
  <ignoredErrors>
    <ignoredError sqref="F13:F19 F22 F31:F33 F37 F35 F23 F41:F44" formulaRange="1"/>
    <ignoredError sqref="F21:G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2023-11-27T11:11:47Z</cp:lastPrinted>
  <dcterms:created xsi:type="dcterms:W3CDTF">2021-01-27T10:48:44Z</dcterms:created>
  <dcterms:modified xsi:type="dcterms:W3CDTF">2024-11-19T16:45:45Z</dcterms:modified>
</cp:coreProperties>
</file>