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20"/>
  </bookViews>
  <sheets>
    <sheet name="Лист1" sheetId="1" r:id="rId1"/>
  </sheets>
  <definedNames>
    <definedName name="_Hlk32248595" localSheetId="0">Лист1!$A$53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/>
  <c r="E17"/>
  <c r="E16"/>
  <c r="E15"/>
  <c r="E14"/>
  <c r="E13"/>
  <c r="E26" l="1"/>
  <c r="E25" s="1"/>
  <c r="E40"/>
  <c r="E39" s="1"/>
  <c r="E22"/>
  <c r="E29"/>
  <c r="E28" s="1"/>
  <c r="E12" l="1"/>
  <c r="E11" s="1"/>
  <c r="E24"/>
  <c r="C29"/>
  <c r="C28" s="1"/>
  <c r="C25"/>
  <c r="E42" l="1"/>
  <c r="I18"/>
  <c r="J18" s="1"/>
  <c r="J38"/>
  <c r="I41" l="1"/>
  <c r="J41" s="1"/>
  <c r="I40"/>
  <c r="J40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7"/>
  <c r="J27" s="1"/>
  <c r="I26"/>
  <c r="I23"/>
  <c r="J23" s="1"/>
  <c r="I13"/>
  <c r="J13" s="1"/>
  <c r="I14"/>
  <c r="J14" s="1"/>
  <c r="I15"/>
  <c r="J15" s="1"/>
  <c r="I16"/>
  <c r="I17"/>
  <c r="J17" s="1"/>
  <c r="I29" l="1"/>
  <c r="I28" s="1"/>
  <c r="J28" s="1"/>
  <c r="J16"/>
  <c r="I12"/>
  <c r="I11" s="1"/>
  <c r="J26"/>
  <c r="I25"/>
  <c r="K42"/>
  <c r="G39"/>
  <c r="I39" s="1"/>
  <c r="I22"/>
  <c r="G11"/>
  <c r="G42" s="1"/>
  <c r="C39"/>
  <c r="C24" s="1"/>
  <c r="C22"/>
  <c r="C12"/>
  <c r="J12" l="1"/>
  <c r="J29"/>
  <c r="I24"/>
  <c r="J24" s="1"/>
  <c r="J39"/>
  <c r="C11"/>
  <c r="C42" s="1"/>
  <c r="J22"/>
  <c r="J11" l="1"/>
  <c r="J42" s="1"/>
  <c r="I42"/>
</calcChain>
</file>

<file path=xl/sharedStrings.xml><?xml version="1.0" encoding="utf-8"?>
<sst xmlns="http://schemas.openxmlformats.org/spreadsheetml/2006/main" count="61" uniqueCount="61">
  <si>
    <t>№</t>
  </si>
  <si>
    <t>__________________________________</t>
  </si>
  <si>
    <t xml:space="preserve"> ҚАРАЖАТТЫҢ ЖҰМСАЛУЫ ТУРАЛЫ АРАЛЫҚ/ҚОРЫТЫНДЫ ЕСЕП*</t>
  </si>
  <si>
    <t>Шығыстар</t>
  </si>
  <si>
    <t xml:space="preserve">Шығыстар сметасы </t>
  </si>
  <si>
    <t xml:space="preserve"> № 1 аралық Есеп</t>
  </si>
  <si>
    <t xml:space="preserve">  № 2 аралық Есеп</t>
  </si>
  <si>
    <t xml:space="preserve"> № 3 аралық Есеп</t>
  </si>
  <si>
    <t>№ 4 аралық Есеп</t>
  </si>
  <si>
    <t>Қорытынды Есеп</t>
  </si>
  <si>
    <t>Сомасы (3+4+5+6+7)</t>
  </si>
  <si>
    <t>Қалдық (2-8)</t>
  </si>
  <si>
    <t>Контрагент, төлем күні және мақсаты</t>
  </si>
  <si>
    <t>Күні:</t>
  </si>
  <si>
    <t xml:space="preserve">М.О. </t>
  </si>
  <si>
    <t>* Қаражаттың жұмсалуы туралы есепке қойылатын талаптар бойынша толтырылады</t>
  </si>
  <si>
    <t>«_»___ 20_жылғы №__
Грант беру жөніндегі Келісімшарттың № 5 Қосымшасы_</t>
  </si>
  <si>
    <t>Есепші        __________________  Мінас Мөлдір Маханбетқызы</t>
  </si>
  <si>
    <t>Төраға _________________ Мусаев Фархад Абугалиевич</t>
  </si>
  <si>
    <t>Әкімшілік шығындар:</t>
  </si>
  <si>
    <t>Еңбекақы, оның ішінде:</t>
  </si>
  <si>
    <t>Жоба басшысы</t>
  </si>
  <si>
    <t>СММ маман</t>
  </si>
  <si>
    <t>Есепші</t>
  </si>
  <si>
    <t xml:space="preserve">Әлеуметтік салық және әлеуметтік аударымдар </t>
  </si>
  <si>
    <t>Міндетті әлеуметтік медициналық сақтандыру</t>
  </si>
  <si>
    <t>Банк қызметтері</t>
  </si>
  <si>
    <t xml:space="preserve">Байланыс қызметтеріне ақы төлеу  шығыстары </t>
  </si>
  <si>
    <t xml:space="preserve">Шығыс материалдары, негізгі құралдарға қызмет көрсету және ұстау үшін қажетті тауарларды сатып алу және басқа да қорлар, оның ішінде: </t>
  </si>
  <si>
    <t>Материалдық-техникалық қамтамасыз ету:</t>
  </si>
  <si>
    <t>Музыкальная аппаратура</t>
  </si>
  <si>
    <t>Тікелей шығыстар:</t>
  </si>
  <si>
    <t xml:space="preserve">1 шара. Айтыс өнерінің көмекші оқу құралын дайындалып, халық шығармашылығы орталығына ұсынылады. </t>
  </si>
  <si>
    <t>Баспахана қызметтері</t>
  </si>
  <si>
    <t xml:space="preserve">Корректор </t>
  </si>
  <si>
    <t>2 шара. Айтыс өнерін халыққа жан-жақты насихатталуына ықпал ету мақсатында 1 аймақтық шара ұйымдастырылады.</t>
  </si>
  <si>
    <t>Мамандар командасымен жобаны ұйымдастыру қызметі, оның ішінде</t>
  </si>
  <si>
    <t>Видеограф</t>
  </si>
  <si>
    <t>Жүргізуші</t>
  </si>
  <si>
    <t>Қатысушылар</t>
  </si>
  <si>
    <t>Декоратор</t>
  </si>
  <si>
    <t>Әділ-қазылар</t>
  </si>
  <si>
    <t>Биші тобы</t>
  </si>
  <si>
    <t>Декорация</t>
  </si>
  <si>
    <t>Жүлде қоры</t>
  </si>
  <si>
    <t>3 шара. Шеберлік сағатын ұйымдастырып, қатысушыларға сертификаттар табысталады.</t>
  </si>
  <si>
    <t>Кәсіби айтыскер ақындар</t>
  </si>
  <si>
    <t>Видеограф/мобилограф</t>
  </si>
  <si>
    <t>Қорытынды:</t>
  </si>
  <si>
    <r>
      <t xml:space="preserve">Грант алушы: </t>
    </r>
    <r>
      <rPr>
        <sz val="11"/>
        <color theme="1"/>
        <rFont val="Times New Roman"/>
        <family val="1"/>
        <charset val="204"/>
      </rPr>
      <t>"Жыр-жебе" ақындар мектебі қоғамдық қоры</t>
    </r>
  </si>
  <si>
    <r>
      <t xml:space="preserve">Грант тақырыбы: </t>
    </r>
    <r>
      <rPr>
        <sz val="11"/>
        <color theme="1"/>
        <rFont val="Times New Roman"/>
        <family val="1"/>
        <charset val="204"/>
      </rPr>
      <t>"Жыр-жебе" ақындар мектебі</t>
    </r>
  </si>
  <si>
    <r>
      <t xml:space="preserve">Грант сомасы: </t>
    </r>
    <r>
      <rPr>
        <sz val="11"/>
        <color theme="1"/>
        <rFont val="Times New Roman"/>
        <family val="1"/>
        <charset val="204"/>
      </rPr>
      <t>10 350 000,00</t>
    </r>
  </si>
  <si>
    <t>ЖК "Rose", 03.07.2023ж., жобаға арналған декорацияларға ақы төлеу</t>
  </si>
  <si>
    <t>Қызмет көрсету туралы келісім негізінде спикерлерге ақы төлеу, 10.08.2023ж.</t>
  </si>
  <si>
    <t>Видеограф қызметтеріне ақы төлеу 10.08.2023ж.</t>
  </si>
  <si>
    <t>ЛЭД экран жалдау</t>
  </si>
  <si>
    <t>ИП Рас, согласно с/ф №156 от 10.09.2023г. И накладной №447 от 10.09.2023</t>
  </si>
  <si>
    <t>ЖК "Promax", согласно АВР №29, 33 от  27.09.2023</t>
  </si>
  <si>
    <t>Оплата услуг корректора по договору ГПХ и АВР №2 от 13.10.2023</t>
  </si>
  <si>
    <t>ЖК "Issayeva", согласно ЭСФ №24791583 от 08.10.2023 и АВР №36 от 09.10.2023</t>
  </si>
  <si>
    <t>ИП Планета шоу, согласно ЭСФ №71023723 и АВР №60056490</t>
  </si>
</sst>
</file>

<file path=xl/styles.xml><?xml version="1.0" encoding="utf-8"?>
<styleSheet xmlns="http://schemas.openxmlformats.org/spreadsheetml/2006/main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5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vertical="center" wrapText="1"/>
    </xf>
    <xf numFmtId="43" fontId="4" fillId="3" borderId="2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3" fontId="6" fillId="3" borderId="3" xfId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0" xfId="0" applyFont="1"/>
    <xf numFmtId="43" fontId="6" fillId="0" borderId="0" xfId="1" applyFont="1"/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/>
    <xf numFmtId="0" fontId="6" fillId="0" borderId="0" xfId="0" applyFont="1" applyAlignment="1">
      <alignment horizontal="justify" vertical="center"/>
    </xf>
    <xf numFmtId="1" fontId="4" fillId="3" borderId="2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6" fillId="3" borderId="3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3" fontId="4" fillId="3" borderId="12" xfId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5" xfId="0" applyFont="1" applyBorder="1" applyAlignment="1">
      <alignment wrapText="1"/>
    </xf>
    <xf numFmtId="164" fontId="6" fillId="0" borderId="0" xfId="1" applyNumberFormat="1" applyFont="1"/>
    <xf numFmtId="164" fontId="5" fillId="2" borderId="1" xfId="1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/>
    <xf numFmtId="164" fontId="6" fillId="0" borderId="3" xfId="1" applyNumberFormat="1" applyFont="1" applyBorder="1"/>
    <xf numFmtId="164" fontId="4" fillId="0" borderId="2" xfId="1" applyNumberFormat="1" applyFont="1" applyBorder="1"/>
    <xf numFmtId="164" fontId="6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164" fontId="6" fillId="0" borderId="8" xfId="1" applyNumberFormat="1" applyFont="1" applyBorder="1"/>
    <xf numFmtId="0" fontId="6" fillId="0" borderId="8" xfId="0" applyFont="1" applyBorder="1"/>
    <xf numFmtId="43" fontId="6" fillId="3" borderId="8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4" fillId="4" borderId="15" xfId="0" applyFont="1" applyFill="1" applyBorder="1" applyAlignment="1">
      <alignment vertical="center" wrapText="1"/>
    </xf>
    <xf numFmtId="43" fontId="4" fillId="4" borderId="16" xfId="1" applyFont="1" applyFill="1" applyBorder="1" applyAlignment="1">
      <alignment vertical="center" wrapText="1"/>
    </xf>
    <xf numFmtId="43" fontId="6" fillId="4" borderId="17" xfId="1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horizontal="center" vertical="center"/>
    </xf>
    <xf numFmtId="164" fontId="6" fillId="0" borderId="4" xfId="1" applyNumberFormat="1" applyFont="1" applyBorder="1"/>
    <xf numFmtId="0" fontId="6" fillId="0" borderId="4" xfId="0" applyFont="1" applyBorder="1"/>
    <xf numFmtId="43" fontId="6" fillId="3" borderId="4" xfId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4" fillId="0" borderId="15" xfId="0" applyFont="1" applyBorder="1" applyAlignment="1">
      <alignment wrapText="1"/>
    </xf>
    <xf numFmtId="43" fontId="4" fillId="0" borderId="16" xfId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43" fontId="4" fillId="3" borderId="16" xfId="1" applyFont="1" applyFill="1" applyBorder="1" applyAlignment="1">
      <alignment horizontal="center" vertical="center" wrapText="1"/>
    </xf>
    <xf numFmtId="43" fontId="6" fillId="0" borderId="17" xfId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 indent="3"/>
    </xf>
    <xf numFmtId="0" fontId="4" fillId="0" borderId="4" xfId="0" applyFont="1" applyFill="1" applyBorder="1" applyAlignment="1">
      <alignment horizontal="left" vertical="center" wrapText="1"/>
    </xf>
    <xf numFmtId="43" fontId="4" fillId="0" borderId="4" xfId="1" applyFont="1" applyBorder="1" applyAlignment="1">
      <alignment horizontal="center" vertical="center"/>
    </xf>
    <xf numFmtId="164" fontId="4" fillId="0" borderId="4" xfId="1" applyNumberFormat="1" applyFont="1" applyBorder="1"/>
    <xf numFmtId="0" fontId="4" fillId="0" borderId="4" xfId="0" applyFont="1" applyBorder="1"/>
    <xf numFmtId="43" fontId="4" fillId="3" borderId="4" xfId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6" fillId="0" borderId="16" xfId="0" applyFont="1" applyBorder="1"/>
    <xf numFmtId="0" fontId="6" fillId="0" borderId="17" xfId="0" applyFont="1" applyBorder="1" applyAlignment="1">
      <alignment wrapText="1"/>
    </xf>
    <xf numFmtId="1" fontId="4" fillId="3" borderId="12" xfId="0" applyNumberFormat="1" applyFont="1" applyFill="1" applyBorder="1" applyAlignment="1">
      <alignment horizontal="left" vertical="center" wrapText="1"/>
    </xf>
    <xf numFmtId="43" fontId="4" fillId="3" borderId="12" xfId="1" applyFont="1" applyFill="1" applyBorder="1" applyAlignment="1">
      <alignment horizontal="center" vertical="center"/>
    </xf>
    <xf numFmtId="164" fontId="4" fillId="0" borderId="12" xfId="1" applyNumberFormat="1" applyFont="1" applyBorder="1"/>
    <xf numFmtId="0" fontId="6" fillId="0" borderId="12" xfId="0" applyFont="1" applyBorder="1"/>
    <xf numFmtId="0" fontId="6" fillId="0" borderId="20" xfId="0" applyFont="1" applyBorder="1" applyAlignment="1">
      <alignment wrapText="1"/>
    </xf>
    <xf numFmtId="0" fontId="6" fillId="0" borderId="4" xfId="0" applyFont="1" applyFill="1" applyBorder="1" applyAlignment="1">
      <alignment horizontal="left" vertical="center" wrapText="1" indent="1"/>
    </xf>
    <xf numFmtId="0" fontId="4" fillId="0" borderId="15" xfId="0" applyFont="1" applyFill="1" applyBorder="1" applyAlignment="1">
      <alignment horizontal="left" vertical="center" wrapText="1" indent="1"/>
    </xf>
    <xf numFmtId="43" fontId="4" fillId="3" borderId="16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 wrapText="1"/>
    </xf>
    <xf numFmtId="43" fontId="4" fillId="3" borderId="5" xfId="1" applyFont="1" applyFill="1" applyBorder="1" applyAlignment="1">
      <alignment horizontal="center" vertical="center" wrapText="1"/>
    </xf>
    <xf numFmtId="164" fontId="6" fillId="0" borderId="16" xfId="0" applyNumberFormat="1" applyFont="1" applyBorder="1"/>
    <xf numFmtId="164" fontId="6" fillId="0" borderId="8" xfId="1" applyNumberFormat="1" applyFont="1" applyBorder="1" applyAlignment="1">
      <alignment horizontal="center" vertical="center"/>
    </xf>
    <xf numFmtId="0" fontId="6" fillId="5" borderId="0" xfId="0" applyFont="1" applyFill="1"/>
    <xf numFmtId="43" fontId="6" fillId="0" borderId="0" xfId="0" applyNumberFormat="1" applyFont="1" applyAlignment="1">
      <alignment wrapText="1"/>
    </xf>
    <xf numFmtId="164" fontId="4" fillId="0" borderId="2" xfId="1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vertical="center" wrapText="1"/>
    </xf>
    <xf numFmtId="43" fontId="4" fillId="0" borderId="1" xfId="0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/>
    <xf numFmtId="0" fontId="6" fillId="0" borderId="1" xfId="0" applyFont="1" applyFill="1" applyBorder="1"/>
    <xf numFmtId="164" fontId="7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4" fontId="6" fillId="0" borderId="3" xfId="1" applyNumberFormat="1" applyFont="1" applyFill="1" applyBorder="1"/>
    <xf numFmtId="0" fontId="6" fillId="0" borderId="3" xfId="0" applyFont="1" applyFill="1" applyBorder="1"/>
    <xf numFmtId="164" fontId="4" fillId="0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/>
    <xf numFmtId="164" fontId="4" fillId="0" borderId="12" xfId="1" applyNumberFormat="1" applyFont="1" applyFill="1" applyBorder="1"/>
    <xf numFmtId="0" fontId="6" fillId="0" borderId="12" xfId="0" applyFont="1" applyFill="1" applyBorder="1"/>
    <xf numFmtId="164" fontId="4" fillId="0" borderId="16" xfId="1" applyNumberFormat="1" applyFont="1" applyFill="1" applyBorder="1" applyAlignment="1">
      <alignment horizontal="center" vertical="center"/>
    </xf>
    <xf numFmtId="0" fontId="6" fillId="0" borderId="16" xfId="0" applyFont="1" applyFill="1" applyBorder="1"/>
    <xf numFmtId="164" fontId="6" fillId="0" borderId="4" xfId="1" applyNumberFormat="1" applyFont="1" applyFill="1" applyBorder="1"/>
    <xf numFmtId="0" fontId="6" fillId="0" borderId="4" xfId="0" applyFont="1" applyFill="1" applyBorder="1"/>
    <xf numFmtId="164" fontId="6" fillId="0" borderId="8" xfId="1" applyNumberFormat="1" applyFont="1" applyFill="1" applyBorder="1"/>
    <xf numFmtId="0" fontId="6" fillId="0" borderId="8" xfId="0" applyFont="1" applyFill="1" applyBorder="1"/>
    <xf numFmtId="164" fontId="6" fillId="0" borderId="16" xfId="0" applyNumberFormat="1" applyFont="1" applyFill="1" applyBorder="1"/>
    <xf numFmtId="164" fontId="4" fillId="0" borderId="4" xfId="1" applyNumberFormat="1" applyFont="1" applyFill="1" applyBorder="1"/>
    <xf numFmtId="0" fontId="4" fillId="0" borderId="4" xfId="0" applyFont="1" applyFill="1" applyBorder="1"/>
    <xf numFmtId="164" fontId="9" fillId="0" borderId="1" xfId="1" applyNumberFormat="1" applyFont="1" applyFill="1" applyBorder="1"/>
    <xf numFmtId="164" fontId="9" fillId="0" borderId="8" xfId="1" applyNumberFormat="1" applyFont="1" applyFill="1" applyBorder="1"/>
    <xf numFmtId="43" fontId="4" fillId="0" borderId="16" xfId="1" applyFont="1" applyFill="1" applyBorder="1" applyAlignment="1">
      <alignment horizontal="center" vertical="center"/>
    </xf>
    <xf numFmtId="43" fontId="4" fillId="0" borderId="16" xfId="1" applyFont="1" applyFill="1" applyBorder="1" applyAlignment="1">
      <alignment vertical="center" wrapText="1"/>
    </xf>
    <xf numFmtId="164" fontId="4" fillId="0" borderId="16" xfId="1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6" fillId="0" borderId="0" xfId="0" applyNumberFormat="1" applyFont="1"/>
    <xf numFmtId="43" fontId="6" fillId="0" borderId="3" xfId="1" applyFont="1" applyFill="1" applyBorder="1" applyAlignment="1">
      <alignment horizontal="center" vertical="center"/>
    </xf>
    <xf numFmtId="43" fontId="6" fillId="0" borderId="3" xfId="0" applyNumberFormat="1" applyFont="1" applyFill="1" applyBorder="1"/>
    <xf numFmtId="1" fontId="4" fillId="3" borderId="9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4" fillId="3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0" fillId="0" borderId="0" xfId="0" applyFill="1"/>
    <xf numFmtId="43" fontId="10" fillId="0" borderId="0" xfId="1" applyFont="1" applyFill="1"/>
    <xf numFmtId="43" fontId="4" fillId="0" borderId="12" xfId="1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view="pageBreakPreview" topLeftCell="A17" zoomScale="85" zoomScaleNormal="100" zoomScaleSheetLayoutView="85" workbookViewId="0">
      <selection activeCell="C23" sqref="C23:C38"/>
    </sheetView>
  </sheetViews>
  <sheetFormatPr defaultRowHeight="15"/>
  <cols>
    <col min="1" max="1" width="5.28515625" style="22" customWidth="1"/>
    <col min="2" max="2" width="41.85546875" style="22" customWidth="1"/>
    <col min="3" max="3" width="16.42578125" style="23" customWidth="1"/>
    <col min="4" max="4" width="15.140625" style="51" customWidth="1"/>
    <col min="5" max="5" width="21.42578125" style="95" customWidth="1"/>
    <col min="6" max="6" width="19.28515625" style="22" customWidth="1"/>
    <col min="7" max="7" width="8.140625" style="22" customWidth="1"/>
    <col min="8" max="8" width="13.5703125" style="43" customWidth="1"/>
    <col min="9" max="9" width="15" style="22" customWidth="1"/>
    <col min="10" max="10" width="16.7109375" style="22" customWidth="1"/>
    <col min="11" max="11" width="29.7109375" style="39" customWidth="1"/>
  </cols>
  <sheetData>
    <row r="1" spans="1:11" ht="36.6" customHeight="1">
      <c r="A1" s="136" t="s">
        <v>16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57" customHeight="1"/>
    <row r="3" spans="1:11" ht="15.75">
      <c r="B3" s="1"/>
    </row>
    <row r="4" spans="1:11" s="8" customFormat="1" ht="36.75" customHeight="1">
      <c r="A4" s="135" t="s">
        <v>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s="8" customFormat="1">
      <c r="A5" s="22"/>
      <c r="B5" s="27"/>
      <c r="C5" s="23"/>
      <c r="D5" s="51"/>
      <c r="E5" s="95"/>
      <c r="F5" s="22"/>
      <c r="G5" s="22"/>
      <c r="H5" s="43"/>
      <c r="I5" s="22"/>
      <c r="J5" s="22"/>
      <c r="K5" s="39"/>
    </row>
    <row r="6" spans="1:11" s="8" customFormat="1">
      <c r="A6" s="137" t="s">
        <v>49</v>
      </c>
      <c r="B6" s="137"/>
      <c r="C6" s="137"/>
      <c r="D6" s="137"/>
      <c r="E6" s="137"/>
      <c r="F6" s="137"/>
      <c r="G6" s="137"/>
      <c r="H6" s="137"/>
      <c r="I6" s="22"/>
      <c r="J6" s="22"/>
      <c r="K6" s="39"/>
    </row>
    <row r="7" spans="1:11" s="8" customFormat="1">
      <c r="A7" s="137" t="s">
        <v>50</v>
      </c>
      <c r="B7" s="137"/>
      <c r="C7" s="137"/>
      <c r="D7" s="137"/>
      <c r="E7" s="137"/>
      <c r="F7" s="137"/>
      <c r="G7" s="137"/>
      <c r="H7" s="137"/>
      <c r="I7" s="22"/>
      <c r="J7" s="22"/>
      <c r="K7" s="39"/>
    </row>
    <row r="8" spans="1:11" s="8" customFormat="1">
      <c r="A8" s="138" t="s">
        <v>51</v>
      </c>
      <c r="B8" s="138"/>
      <c r="C8" s="138"/>
      <c r="D8" s="138"/>
      <c r="E8" s="138"/>
      <c r="F8" s="138"/>
      <c r="G8" s="138"/>
      <c r="H8" s="138"/>
      <c r="I8" s="22"/>
      <c r="J8" s="22"/>
      <c r="K8" s="39"/>
    </row>
    <row r="9" spans="1:11" s="8" customFormat="1" ht="42.75">
      <c r="A9" s="5" t="s">
        <v>0</v>
      </c>
      <c r="B9" s="6" t="s">
        <v>3</v>
      </c>
      <c r="C9" s="7" t="s">
        <v>4</v>
      </c>
      <c r="D9" s="52" t="s">
        <v>5</v>
      </c>
      <c r="E9" s="126" t="s">
        <v>6</v>
      </c>
      <c r="F9" s="6" t="s">
        <v>7</v>
      </c>
      <c r="G9" s="6" t="s">
        <v>8</v>
      </c>
      <c r="H9" s="44" t="s">
        <v>9</v>
      </c>
      <c r="I9" s="6" t="s">
        <v>10</v>
      </c>
      <c r="J9" s="6" t="s">
        <v>11</v>
      </c>
      <c r="K9" s="6" t="s">
        <v>12</v>
      </c>
    </row>
    <row r="10" spans="1:11" s="8" customFormat="1" ht="15.75" thickBot="1">
      <c r="A10" s="14"/>
      <c r="B10" s="15">
        <v>1</v>
      </c>
      <c r="C10" s="16">
        <v>2</v>
      </c>
      <c r="D10" s="53">
        <v>3</v>
      </c>
      <c r="E10" s="127">
        <v>4</v>
      </c>
      <c r="F10" s="15">
        <v>5</v>
      </c>
      <c r="G10" s="15">
        <v>6</v>
      </c>
      <c r="H10" s="45">
        <v>7</v>
      </c>
      <c r="I10" s="15">
        <v>8</v>
      </c>
      <c r="J10" s="15">
        <v>9</v>
      </c>
      <c r="K10" s="15">
        <v>7</v>
      </c>
    </row>
    <row r="11" spans="1:11" s="8" customFormat="1">
      <c r="A11" s="131">
        <v>1</v>
      </c>
      <c r="B11" s="28" t="s">
        <v>19</v>
      </c>
      <c r="C11" s="17">
        <f>C12+C18</f>
        <v>2189525</v>
      </c>
      <c r="D11" s="97"/>
      <c r="E11" s="17">
        <f>E12+E18</f>
        <v>2189525</v>
      </c>
      <c r="F11" s="98"/>
      <c r="G11" s="17">
        <f t="shared" ref="G11" si="0">G12+G18</f>
        <v>0</v>
      </c>
      <c r="H11" s="46"/>
      <c r="I11" s="37">
        <f>I12+I18</f>
        <v>2189525</v>
      </c>
      <c r="J11" s="37">
        <f>C11-I11</f>
        <v>0</v>
      </c>
      <c r="K11" s="92"/>
    </row>
    <row r="12" spans="1:11" s="8" customFormat="1">
      <c r="A12" s="132"/>
      <c r="B12" s="29" t="s">
        <v>20</v>
      </c>
      <c r="C12" s="11">
        <f>C13+C14+C15+C16+C17</f>
        <v>2171525</v>
      </c>
      <c r="D12" s="99"/>
      <c r="E12" s="11">
        <f>E13+E14+E15+E16+E17</f>
        <v>2171525</v>
      </c>
      <c r="F12" s="100"/>
      <c r="G12" s="9"/>
      <c r="H12" s="46"/>
      <c r="I12" s="11">
        <f>I13+I14+I15+I16+I17</f>
        <v>2171525</v>
      </c>
      <c r="J12" s="11">
        <f t="shared" ref="J12:J17" si="1">C12-I12</f>
        <v>0</v>
      </c>
      <c r="K12" s="18"/>
    </row>
    <row r="13" spans="1:11" s="8" customFormat="1">
      <c r="A13" s="132"/>
      <c r="B13" s="30" t="s">
        <v>21</v>
      </c>
      <c r="C13" s="12">
        <v>750000</v>
      </c>
      <c r="D13" s="101"/>
      <c r="E13" s="35">
        <f>158160+103830+3750+6170+670+6170+18750+12500+44000+8800+33890+353310</f>
        <v>750000</v>
      </c>
      <c r="F13" s="35"/>
      <c r="G13" s="9"/>
      <c r="H13" s="47"/>
      <c r="I13" s="38">
        <f t="shared" ref="I13:I17" si="2">D13+E13+F13+G13+H13</f>
        <v>750000</v>
      </c>
      <c r="J13" s="38">
        <f t="shared" si="1"/>
        <v>0</v>
      </c>
      <c r="K13" s="21"/>
    </row>
    <row r="14" spans="1:11" s="8" customFormat="1">
      <c r="A14" s="132"/>
      <c r="B14" s="30" t="s">
        <v>22</v>
      </c>
      <c r="C14" s="12">
        <v>600000</v>
      </c>
      <c r="D14" s="101"/>
      <c r="E14" s="35">
        <f>128030+84030+3000+3970+3970+15000+10000+35200+7040+26146+283614</f>
        <v>600000</v>
      </c>
      <c r="F14" s="35"/>
      <c r="G14" s="9"/>
      <c r="H14" s="47"/>
      <c r="I14" s="38">
        <f t="shared" si="2"/>
        <v>600000</v>
      </c>
      <c r="J14" s="38">
        <f t="shared" si="1"/>
        <v>0</v>
      </c>
      <c r="K14" s="21"/>
    </row>
    <row r="15" spans="1:11" s="8" customFormat="1">
      <c r="A15" s="132"/>
      <c r="B15" s="30" t="s">
        <v>23</v>
      </c>
      <c r="C15" s="12">
        <v>600000</v>
      </c>
      <c r="D15" s="101"/>
      <c r="E15" s="35">
        <f>128030+84030+3000+3970+3970+15000+10000+35200+7040+26146+283614</f>
        <v>600000</v>
      </c>
      <c r="F15" s="35"/>
      <c r="G15" s="10"/>
      <c r="H15" s="47"/>
      <c r="I15" s="38">
        <f t="shared" si="2"/>
        <v>600000</v>
      </c>
      <c r="J15" s="38">
        <f t="shared" si="1"/>
        <v>0</v>
      </c>
      <c r="K15" s="21"/>
    </row>
    <row r="16" spans="1:11" s="8" customFormat="1" ht="30">
      <c r="A16" s="132"/>
      <c r="B16" s="30" t="s">
        <v>24</v>
      </c>
      <c r="C16" s="12">
        <v>163025</v>
      </c>
      <c r="D16" s="102"/>
      <c r="E16" s="103">
        <f>25399+16933+15357+10238+95098</f>
        <v>163025</v>
      </c>
      <c r="F16" s="103"/>
      <c r="G16" s="24"/>
      <c r="H16" s="48"/>
      <c r="I16" s="38">
        <f t="shared" si="2"/>
        <v>163025</v>
      </c>
      <c r="J16" s="38">
        <f t="shared" si="1"/>
        <v>0</v>
      </c>
      <c r="K16" s="40"/>
    </row>
    <row r="17" spans="1:11" s="8" customFormat="1" ht="53.25" customHeight="1">
      <c r="A17" s="132"/>
      <c r="B17" s="30" t="s">
        <v>25</v>
      </c>
      <c r="C17" s="12">
        <v>58500</v>
      </c>
      <c r="D17" s="104"/>
      <c r="E17" s="103">
        <f>14625+9750+34125</f>
        <v>58500</v>
      </c>
      <c r="F17" s="103"/>
      <c r="G17" s="24"/>
      <c r="H17" s="48"/>
      <c r="I17" s="38">
        <f t="shared" si="2"/>
        <v>58500</v>
      </c>
      <c r="J17" s="38">
        <f t="shared" si="1"/>
        <v>0</v>
      </c>
      <c r="K17" s="40"/>
    </row>
    <row r="18" spans="1:11" s="8" customFormat="1">
      <c r="A18" s="132"/>
      <c r="B18" s="29" t="s">
        <v>26</v>
      </c>
      <c r="C18" s="12">
        <v>18000</v>
      </c>
      <c r="D18" s="102"/>
      <c r="E18" s="103">
        <v>18000</v>
      </c>
      <c r="F18" s="103"/>
      <c r="G18" s="24"/>
      <c r="H18" s="48"/>
      <c r="I18" s="38">
        <f>D18+E18+F18+G18+H18</f>
        <v>18000</v>
      </c>
      <c r="J18" s="38">
        <f>C18-I18</f>
        <v>0</v>
      </c>
      <c r="K18" s="40"/>
    </row>
    <row r="19" spans="1:11" s="8" customFormat="1" ht="28.5">
      <c r="A19" s="132"/>
      <c r="B19" s="31" t="s">
        <v>27</v>
      </c>
      <c r="C19" s="13"/>
      <c r="D19" s="102"/>
      <c r="E19" s="103"/>
      <c r="F19" s="103"/>
      <c r="G19" s="24"/>
      <c r="H19" s="48"/>
      <c r="I19" s="24"/>
      <c r="J19" s="24"/>
      <c r="K19" s="40"/>
    </row>
    <row r="20" spans="1:11" s="8" customFormat="1" ht="57">
      <c r="A20" s="132"/>
      <c r="B20" s="29" t="s">
        <v>28</v>
      </c>
      <c r="C20" s="12"/>
      <c r="D20" s="105"/>
      <c r="E20" s="103"/>
      <c r="F20" s="103"/>
      <c r="G20" s="24"/>
      <c r="H20" s="48"/>
      <c r="I20" s="24"/>
      <c r="J20" s="24"/>
      <c r="K20" s="40"/>
    </row>
    <row r="21" spans="1:11" s="8" customFormat="1" ht="15.75" thickBot="1">
      <c r="A21" s="133"/>
      <c r="B21" s="32"/>
      <c r="C21" s="19"/>
      <c r="D21" s="106"/>
      <c r="E21" s="107"/>
      <c r="F21" s="107"/>
      <c r="G21" s="25"/>
      <c r="H21" s="49"/>
      <c r="I21" s="25"/>
      <c r="J21" s="25"/>
      <c r="K21" s="41"/>
    </row>
    <row r="22" spans="1:11" s="8" customFormat="1" ht="28.5">
      <c r="A22" s="131">
        <v>2</v>
      </c>
      <c r="B22" s="28" t="s">
        <v>29</v>
      </c>
      <c r="C22" s="20">
        <f>C23</f>
        <v>700000</v>
      </c>
      <c r="D22" s="108"/>
      <c r="E22" s="20">
        <f>E23</f>
        <v>700000</v>
      </c>
      <c r="F22" s="109"/>
      <c r="G22" s="26"/>
      <c r="H22" s="50"/>
      <c r="I22" s="17">
        <f t="shared" ref="I22:I41" si="3">D22+E22+F22+G22+H22</f>
        <v>700000</v>
      </c>
      <c r="J22" s="17">
        <f t="shared" ref="J22:J41" si="4">C22-I22</f>
        <v>0</v>
      </c>
      <c r="K22" s="42"/>
    </row>
    <row r="23" spans="1:11" s="8" customFormat="1" ht="45.75" thickBot="1">
      <c r="A23" s="133"/>
      <c r="B23" s="33" t="s">
        <v>30</v>
      </c>
      <c r="C23" s="129">
        <v>700000</v>
      </c>
      <c r="D23" s="106"/>
      <c r="E23" s="130">
        <v>700000</v>
      </c>
      <c r="F23" s="107"/>
      <c r="G23" s="25"/>
      <c r="H23" s="49"/>
      <c r="I23" s="91">
        <f t="shared" si="3"/>
        <v>700000</v>
      </c>
      <c r="J23" s="91">
        <f t="shared" si="4"/>
        <v>0</v>
      </c>
      <c r="K23" s="41" t="s">
        <v>56</v>
      </c>
    </row>
    <row r="24" spans="1:11" s="8" customFormat="1" ht="15.75" thickBot="1">
      <c r="A24" s="131">
        <v>3</v>
      </c>
      <c r="B24" s="83" t="s">
        <v>31</v>
      </c>
      <c r="C24" s="142">
        <f>C25+C28+C39</f>
        <v>7460475</v>
      </c>
      <c r="D24" s="110"/>
      <c r="E24" s="84">
        <f>E25+E28+E39</f>
        <v>7460475</v>
      </c>
      <c r="F24" s="111"/>
      <c r="G24" s="86"/>
      <c r="H24" s="85"/>
      <c r="I24" s="37">
        <f>I25+I28+I39</f>
        <v>7460475</v>
      </c>
      <c r="J24" s="37">
        <f t="shared" si="4"/>
        <v>0</v>
      </c>
      <c r="K24" s="87"/>
    </row>
    <row r="25" spans="1:11" s="8" customFormat="1" ht="57.75" thickBot="1">
      <c r="A25" s="134"/>
      <c r="B25" s="89" t="s">
        <v>32</v>
      </c>
      <c r="C25" s="123">
        <f>C26+C27</f>
        <v>1660475</v>
      </c>
      <c r="D25" s="112"/>
      <c r="E25" s="90">
        <f>E26+E27</f>
        <v>1660475</v>
      </c>
      <c r="F25" s="113"/>
      <c r="G25" s="81"/>
      <c r="H25" s="71"/>
      <c r="I25" s="72">
        <f>I26+I27</f>
        <v>1660475</v>
      </c>
      <c r="J25" s="72"/>
      <c r="K25" s="82"/>
    </row>
    <row r="26" spans="1:11" s="8" customFormat="1" ht="30">
      <c r="A26" s="132"/>
      <c r="B26" s="88" t="s">
        <v>33</v>
      </c>
      <c r="C26" s="143">
        <v>1360475</v>
      </c>
      <c r="D26" s="114"/>
      <c r="E26" s="115">
        <f>860475+500000</f>
        <v>1360475</v>
      </c>
      <c r="F26" s="115"/>
      <c r="G26" s="66"/>
      <c r="H26" s="65"/>
      <c r="I26" s="67">
        <f t="shared" si="3"/>
        <v>1360475</v>
      </c>
      <c r="J26" s="67">
        <f t="shared" si="4"/>
        <v>0</v>
      </c>
      <c r="K26" s="68" t="s">
        <v>57</v>
      </c>
    </row>
    <row r="27" spans="1:11" s="8" customFormat="1" ht="45.75" thickBot="1">
      <c r="A27" s="132"/>
      <c r="B27" s="74" t="s">
        <v>34</v>
      </c>
      <c r="C27" s="144">
        <v>300000</v>
      </c>
      <c r="D27" s="116"/>
      <c r="E27" s="117">
        <v>300000</v>
      </c>
      <c r="F27" s="117"/>
      <c r="G27" s="57"/>
      <c r="H27" s="56"/>
      <c r="I27" s="58">
        <f t="shared" si="3"/>
        <v>300000</v>
      </c>
      <c r="J27" s="58">
        <f t="shared" si="4"/>
        <v>0</v>
      </c>
      <c r="K27" s="59" t="s">
        <v>58</v>
      </c>
    </row>
    <row r="28" spans="1:11" s="8" customFormat="1" ht="57.75" thickBot="1">
      <c r="A28" s="134"/>
      <c r="B28" s="80" t="s">
        <v>35</v>
      </c>
      <c r="C28" s="123">
        <f>C29+C36+C37+C38</f>
        <v>5150000</v>
      </c>
      <c r="D28" s="112"/>
      <c r="E28" s="70">
        <f>E29+E36+E37+E38</f>
        <v>5150000</v>
      </c>
      <c r="F28" s="118"/>
      <c r="G28" s="93"/>
      <c r="H28" s="71"/>
      <c r="I28" s="70">
        <f>I29+I36+I37+I38</f>
        <v>5150000</v>
      </c>
      <c r="J28" s="72">
        <f>C28-I28</f>
        <v>0</v>
      </c>
      <c r="K28" s="82"/>
    </row>
    <row r="29" spans="1:11" s="8" customFormat="1" ht="45">
      <c r="A29" s="132"/>
      <c r="B29" s="75" t="s">
        <v>36</v>
      </c>
      <c r="C29" s="145">
        <f>C30+C31+C32+C33+C34+C35</f>
        <v>1950000</v>
      </c>
      <c r="D29" s="119"/>
      <c r="E29" s="76">
        <f>E30+E31+E32+E33+E34+E35</f>
        <v>1950000</v>
      </c>
      <c r="F29" s="120"/>
      <c r="G29" s="78"/>
      <c r="H29" s="77"/>
      <c r="I29" s="79">
        <f t="shared" si="3"/>
        <v>1950000</v>
      </c>
      <c r="J29" s="79">
        <f t="shared" si="4"/>
        <v>0</v>
      </c>
      <c r="K29" s="68" t="s">
        <v>59</v>
      </c>
    </row>
    <row r="30" spans="1:11" s="8" customFormat="1">
      <c r="A30" s="132"/>
      <c r="B30" s="34" t="s">
        <v>37</v>
      </c>
      <c r="C30" s="13">
        <v>50000</v>
      </c>
      <c r="D30" s="102"/>
      <c r="E30" s="103">
        <v>1500000</v>
      </c>
      <c r="F30" s="103"/>
      <c r="G30" s="24"/>
      <c r="H30" s="48"/>
      <c r="I30" s="38">
        <f t="shared" si="3"/>
        <v>1500000</v>
      </c>
      <c r="J30" s="38">
        <f t="shared" si="4"/>
        <v>-1450000</v>
      </c>
      <c r="K30" s="40"/>
    </row>
    <row r="31" spans="1:11" s="8" customFormat="1">
      <c r="A31" s="132"/>
      <c r="B31" s="34" t="s">
        <v>38</v>
      </c>
      <c r="C31" s="13">
        <v>150000</v>
      </c>
      <c r="D31" s="102"/>
      <c r="E31" s="103">
        <v>250000</v>
      </c>
      <c r="F31" s="103"/>
      <c r="G31" s="24"/>
      <c r="H31" s="48"/>
      <c r="I31" s="38">
        <f t="shared" si="3"/>
        <v>250000</v>
      </c>
      <c r="J31" s="38">
        <f t="shared" si="4"/>
        <v>-100000</v>
      </c>
      <c r="K31" s="40"/>
    </row>
    <row r="32" spans="1:11" s="8" customFormat="1">
      <c r="A32" s="132"/>
      <c r="B32" s="34" t="s">
        <v>39</v>
      </c>
      <c r="C32" s="13">
        <v>800000</v>
      </c>
      <c r="D32" s="102"/>
      <c r="E32" s="103">
        <v>200000</v>
      </c>
      <c r="F32" s="103"/>
      <c r="G32" s="24"/>
      <c r="H32" s="48"/>
      <c r="I32" s="38">
        <f t="shared" si="3"/>
        <v>200000</v>
      </c>
      <c r="J32" s="38">
        <f t="shared" si="4"/>
        <v>600000</v>
      </c>
      <c r="K32" s="40"/>
    </row>
    <row r="33" spans="1:11" s="8" customFormat="1">
      <c r="A33" s="132"/>
      <c r="B33" s="34" t="s">
        <v>40</v>
      </c>
      <c r="C33" s="13">
        <v>200000</v>
      </c>
      <c r="D33" s="102"/>
      <c r="E33" s="103"/>
      <c r="F33" s="103"/>
      <c r="G33" s="24"/>
      <c r="H33" s="48"/>
      <c r="I33" s="38">
        <f t="shared" si="3"/>
        <v>0</v>
      </c>
      <c r="J33" s="38">
        <f t="shared" si="4"/>
        <v>200000</v>
      </c>
      <c r="K33" s="40"/>
    </row>
    <row r="34" spans="1:11" s="8" customFormat="1">
      <c r="A34" s="132"/>
      <c r="B34" s="34" t="s">
        <v>41</v>
      </c>
      <c r="C34" s="13">
        <v>500000</v>
      </c>
      <c r="D34" s="102"/>
      <c r="E34" s="103"/>
      <c r="F34" s="103"/>
      <c r="G34" s="24"/>
      <c r="H34" s="48"/>
      <c r="I34" s="38">
        <f t="shared" si="3"/>
        <v>0</v>
      </c>
      <c r="J34" s="38">
        <f t="shared" si="4"/>
        <v>500000</v>
      </c>
      <c r="K34" s="40"/>
    </row>
    <row r="35" spans="1:11" s="8" customFormat="1">
      <c r="A35" s="132"/>
      <c r="B35" s="34" t="s">
        <v>42</v>
      </c>
      <c r="C35" s="13">
        <v>250000</v>
      </c>
      <c r="D35" s="102"/>
      <c r="E35" s="103"/>
      <c r="F35" s="103"/>
      <c r="G35" s="24"/>
      <c r="H35" s="48"/>
      <c r="I35" s="38">
        <f t="shared" si="3"/>
        <v>0</v>
      </c>
      <c r="J35" s="38">
        <f t="shared" si="4"/>
        <v>250000</v>
      </c>
      <c r="K35" s="40"/>
    </row>
    <row r="36" spans="1:11" s="8" customFormat="1" ht="45">
      <c r="A36" s="132"/>
      <c r="B36" s="35" t="s">
        <v>43</v>
      </c>
      <c r="C36" s="13">
        <v>500000</v>
      </c>
      <c r="D36" s="102"/>
      <c r="E36" s="103">
        <v>500000</v>
      </c>
      <c r="F36" s="103"/>
      <c r="G36" s="24"/>
      <c r="H36" s="48"/>
      <c r="I36" s="38">
        <f t="shared" si="3"/>
        <v>500000</v>
      </c>
      <c r="J36" s="38">
        <f t="shared" si="4"/>
        <v>0</v>
      </c>
      <c r="K36" s="40" t="s">
        <v>52</v>
      </c>
    </row>
    <row r="37" spans="1:11" s="8" customFormat="1">
      <c r="A37" s="132"/>
      <c r="B37" s="35" t="s">
        <v>44</v>
      </c>
      <c r="C37" s="13">
        <v>2100000</v>
      </c>
      <c r="D37" s="121"/>
      <c r="E37" s="103">
        <v>2100000</v>
      </c>
      <c r="F37" s="103"/>
      <c r="G37" s="24"/>
      <c r="H37" s="48"/>
      <c r="I37" s="38">
        <f>D37+E37+F37+G37+H37</f>
        <v>2100000</v>
      </c>
      <c r="J37" s="38">
        <f>C37-I37</f>
        <v>0</v>
      </c>
      <c r="K37" s="40"/>
    </row>
    <row r="38" spans="1:11" s="8" customFormat="1" ht="45.75" thickBot="1">
      <c r="A38" s="132"/>
      <c r="B38" s="55" t="s">
        <v>55</v>
      </c>
      <c r="C38" s="144">
        <v>600000</v>
      </c>
      <c r="D38" s="122"/>
      <c r="E38" s="117">
        <v>600000</v>
      </c>
      <c r="F38" s="117"/>
      <c r="G38" s="57"/>
      <c r="H38" s="94"/>
      <c r="I38" s="38">
        <f>D38+E38+F38+G38+H38</f>
        <v>600000</v>
      </c>
      <c r="J38" s="58">
        <f>C38-I38</f>
        <v>0</v>
      </c>
      <c r="K38" s="59" t="s">
        <v>60</v>
      </c>
    </row>
    <row r="39" spans="1:11" s="8" customFormat="1" ht="44.25" thickBot="1">
      <c r="A39" s="134"/>
      <c r="B39" s="69" t="s">
        <v>45</v>
      </c>
      <c r="C39" s="70">
        <f>C40+C41</f>
        <v>650000</v>
      </c>
      <c r="D39" s="112"/>
      <c r="E39" s="70">
        <f>E40+E41</f>
        <v>650000</v>
      </c>
      <c r="F39" s="123"/>
      <c r="G39" s="70">
        <f t="shared" ref="G39" si="5">G40+G41</f>
        <v>0</v>
      </c>
      <c r="H39" s="71"/>
      <c r="I39" s="72">
        <f t="shared" si="3"/>
        <v>650000</v>
      </c>
      <c r="J39" s="72">
        <f t="shared" si="4"/>
        <v>0</v>
      </c>
      <c r="K39" s="73"/>
    </row>
    <row r="40" spans="1:11" s="8" customFormat="1" ht="45">
      <c r="A40" s="132"/>
      <c r="B40" s="63" t="s">
        <v>46</v>
      </c>
      <c r="C40" s="64">
        <v>600000</v>
      </c>
      <c r="D40" s="114"/>
      <c r="E40" s="115">
        <f>163230+163230+163230+60000+12000+38310</f>
        <v>600000</v>
      </c>
      <c r="F40" s="115"/>
      <c r="G40" s="66"/>
      <c r="H40" s="65"/>
      <c r="I40" s="67">
        <f t="shared" si="3"/>
        <v>600000</v>
      </c>
      <c r="J40" s="67">
        <f t="shared" si="4"/>
        <v>0</v>
      </c>
      <c r="K40" s="68" t="s">
        <v>53</v>
      </c>
    </row>
    <row r="41" spans="1:11" s="8" customFormat="1" ht="30.75" thickBot="1">
      <c r="A41" s="133"/>
      <c r="B41" s="36" t="s">
        <v>47</v>
      </c>
      <c r="C41" s="129">
        <v>50000</v>
      </c>
      <c r="D41" s="106"/>
      <c r="E41" s="107">
        <v>50000</v>
      </c>
      <c r="F41" s="107"/>
      <c r="G41" s="25"/>
      <c r="H41" s="49"/>
      <c r="I41" s="91">
        <f t="shared" si="3"/>
        <v>50000</v>
      </c>
      <c r="J41" s="91">
        <f t="shared" si="4"/>
        <v>0</v>
      </c>
      <c r="K41" s="41" t="s">
        <v>54</v>
      </c>
    </row>
    <row r="42" spans="1:11" s="8" customFormat="1" ht="15.75" thickBot="1">
      <c r="A42" s="54"/>
      <c r="B42" s="60" t="s">
        <v>48</v>
      </c>
      <c r="C42" s="61">
        <f>C11+C22+C24</f>
        <v>10350000</v>
      </c>
      <c r="D42" s="124"/>
      <c r="E42" s="125">
        <f>E11+E22+E24</f>
        <v>10350000</v>
      </c>
      <c r="F42" s="124"/>
      <c r="G42" s="61">
        <f t="shared" ref="G42:K42" si="6">G11+G22+G24</f>
        <v>0</v>
      </c>
      <c r="H42" s="61"/>
      <c r="I42" s="61">
        <f>I11+I22+I24</f>
        <v>10350000</v>
      </c>
      <c r="J42" s="61">
        <f>J11+J22+J24</f>
        <v>0</v>
      </c>
      <c r="K42" s="62">
        <f t="shared" si="6"/>
        <v>0</v>
      </c>
    </row>
    <row r="43" spans="1:11" ht="15.75">
      <c r="B43" s="3"/>
      <c r="E43" s="139"/>
    </row>
    <row r="44" spans="1:11" ht="15.75">
      <c r="A44" s="4" t="s">
        <v>18</v>
      </c>
      <c r="E44" s="139"/>
      <c r="J44" s="128"/>
    </row>
    <row r="45" spans="1:11">
      <c r="E45" s="139"/>
      <c r="F45" s="128"/>
    </row>
    <row r="46" spans="1:11" ht="15.75">
      <c r="B46" s="3"/>
      <c r="E46" s="140"/>
    </row>
    <row r="47" spans="1:11" ht="15.75">
      <c r="A47" s="4" t="s">
        <v>17</v>
      </c>
      <c r="E47" s="139"/>
    </row>
    <row r="48" spans="1:11">
      <c r="E48" s="139"/>
    </row>
    <row r="49" spans="1:11" ht="15.75">
      <c r="A49" s="4" t="s">
        <v>13</v>
      </c>
      <c r="E49" s="139"/>
    </row>
    <row r="50" spans="1:11" ht="15.75">
      <c r="B50" s="3"/>
      <c r="E50" s="139"/>
    </row>
    <row r="51" spans="1:11" ht="15.75">
      <c r="A51" s="4" t="s">
        <v>14</v>
      </c>
      <c r="E51" s="141"/>
      <c r="K51" s="96"/>
    </row>
    <row r="52" spans="1:11" ht="15.75">
      <c r="B52" s="4" t="s">
        <v>1</v>
      </c>
      <c r="E52" s="139"/>
      <c r="K52" s="96"/>
    </row>
    <row r="53" spans="1:11" ht="15.75">
      <c r="A53" s="2" t="s">
        <v>15</v>
      </c>
      <c r="E53" s="139"/>
    </row>
  </sheetData>
  <mergeCells count="8">
    <mergeCell ref="A11:A21"/>
    <mergeCell ref="A22:A23"/>
    <mergeCell ref="A24:A41"/>
    <mergeCell ref="A4:K4"/>
    <mergeCell ref="A1:K1"/>
    <mergeCell ref="A6:H6"/>
    <mergeCell ref="A7:H7"/>
    <mergeCell ref="A8:H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2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Лист1!_Hlk32248595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moldi</cp:lastModifiedBy>
  <cp:lastPrinted>2023-12-22T07:18:00Z</cp:lastPrinted>
  <dcterms:created xsi:type="dcterms:W3CDTF">2021-01-28T05:20:39Z</dcterms:created>
  <dcterms:modified xsi:type="dcterms:W3CDTF">2024-11-19T12:53:08Z</dcterms:modified>
</cp:coreProperties>
</file>