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195" activeTab="5"/>
  </bookViews>
  <sheets>
    <sheet name="2023" sheetId="1" r:id="rId1"/>
    <sheet name="отч 1" sheetId="2" r:id="rId2"/>
    <sheet name="прилож 7" sheetId="3" r:id="rId3"/>
    <sheet name="смета новая" sheetId="4" r:id="rId4"/>
    <sheet name="отчет 3" sheetId="5" r:id="rId5"/>
    <sheet name="закл" sheetId="6" r:id="rId6"/>
  </sheets>
  <definedNames>
    <definedName name="_xlnm.Print_Area" localSheetId="1">'отч 1'!$A$1:$J$85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17" i="3"/>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11"/>
  <c r="J12"/>
  <c r="J13"/>
  <c r="J14"/>
  <c r="J15"/>
  <c r="J16"/>
  <c r="J10"/>
  <c r="D88" i="6"/>
  <c r="E88"/>
  <c r="F88"/>
  <c r="G88"/>
  <c r="H88"/>
  <c r="C88"/>
  <c r="C84"/>
  <c r="C32"/>
  <c r="H87"/>
  <c r="C87"/>
  <c r="I87" s="1"/>
  <c r="I86"/>
  <c r="H86"/>
  <c r="C86"/>
  <c r="C85" s="1"/>
  <c r="G85"/>
  <c r="F85"/>
  <c r="E85"/>
  <c r="D85"/>
  <c r="H85" s="1"/>
  <c r="H84"/>
  <c r="I84" s="1"/>
  <c r="G84"/>
  <c r="H83"/>
  <c r="C83"/>
  <c r="I83" s="1"/>
  <c r="H82"/>
  <c r="H81" s="1"/>
  <c r="H80" s="1"/>
  <c r="C82"/>
  <c r="I82" s="1"/>
  <c r="G81"/>
  <c r="G80" s="1"/>
  <c r="F81"/>
  <c r="F80" s="1"/>
  <c r="E81"/>
  <c r="D81"/>
  <c r="E80"/>
  <c r="D80"/>
  <c r="H79"/>
  <c r="C79"/>
  <c r="I79" s="1"/>
  <c r="H78"/>
  <c r="C78"/>
  <c r="I78" s="1"/>
  <c r="G77"/>
  <c r="F77"/>
  <c r="F76" s="1"/>
  <c r="E77"/>
  <c r="D77"/>
  <c r="H77" s="1"/>
  <c r="I77" s="1"/>
  <c r="C77"/>
  <c r="G76"/>
  <c r="E76"/>
  <c r="D76"/>
  <c r="H76" s="1"/>
  <c r="I76" s="1"/>
  <c r="C76"/>
  <c r="H75"/>
  <c r="C75"/>
  <c r="I75" s="1"/>
  <c r="H74"/>
  <c r="C74"/>
  <c r="I74" s="1"/>
  <c r="F73"/>
  <c r="H73" s="1"/>
  <c r="C73"/>
  <c r="F72"/>
  <c r="H72" s="1"/>
  <c r="C72"/>
  <c r="F71"/>
  <c r="H71" s="1"/>
  <c r="C71"/>
  <c r="I70"/>
  <c r="H70"/>
  <c r="C70"/>
  <c r="I69"/>
  <c r="H69"/>
  <c r="C69"/>
  <c r="H68"/>
  <c r="F68"/>
  <c r="C68"/>
  <c r="I68" s="1"/>
  <c r="H67"/>
  <c r="H66" s="1"/>
  <c r="H65" s="1"/>
  <c r="C67"/>
  <c r="I67" s="1"/>
  <c r="I66" s="1"/>
  <c r="G66"/>
  <c r="G65" s="1"/>
  <c r="G32" s="1"/>
  <c r="F66"/>
  <c r="E66"/>
  <c r="D66"/>
  <c r="C66"/>
  <c r="C65" s="1"/>
  <c r="F65"/>
  <c r="E65"/>
  <c r="D65"/>
  <c r="I64"/>
  <c r="H64"/>
  <c r="C64"/>
  <c r="H63"/>
  <c r="C63"/>
  <c r="I63" s="1"/>
  <c r="F62"/>
  <c r="H62" s="1"/>
  <c r="C62"/>
  <c r="F61"/>
  <c r="H61" s="1"/>
  <c r="C61"/>
  <c r="I61" s="1"/>
  <c r="F60"/>
  <c r="H60" s="1"/>
  <c r="C60"/>
  <c r="H59"/>
  <c r="C59"/>
  <c r="I59" s="1"/>
  <c r="I58"/>
  <c r="H58"/>
  <c r="C58"/>
  <c r="H57"/>
  <c r="I57" s="1"/>
  <c r="C57"/>
  <c r="F56"/>
  <c r="H56" s="1"/>
  <c r="C56"/>
  <c r="F55"/>
  <c r="H55" s="1"/>
  <c r="C55"/>
  <c r="I55" s="1"/>
  <c r="F54"/>
  <c r="H54" s="1"/>
  <c r="C54"/>
  <c r="H53"/>
  <c r="C53"/>
  <c r="I53" s="1"/>
  <c r="H52"/>
  <c r="C52"/>
  <c r="I52" s="1"/>
  <c r="E51"/>
  <c r="H51" s="1"/>
  <c r="C51"/>
  <c r="I51" s="1"/>
  <c r="I50"/>
  <c r="H50"/>
  <c r="C50"/>
  <c r="H49"/>
  <c r="I49" s="1"/>
  <c r="E49"/>
  <c r="C49"/>
  <c r="H48"/>
  <c r="I48" s="1"/>
  <c r="E48"/>
  <c r="C48"/>
  <c r="H47"/>
  <c r="I47" s="1"/>
  <c r="C47"/>
  <c r="H46"/>
  <c r="C46"/>
  <c r="I46" s="1"/>
  <c r="G45"/>
  <c r="F45"/>
  <c r="F42" s="1"/>
  <c r="E45"/>
  <c r="D45"/>
  <c r="H45" s="1"/>
  <c r="C45"/>
  <c r="I44"/>
  <c r="H44"/>
  <c r="C44"/>
  <c r="G43"/>
  <c r="F43"/>
  <c r="E43"/>
  <c r="E42" s="1"/>
  <c r="E32" s="1"/>
  <c r="D43"/>
  <c r="H43" s="1"/>
  <c r="I43" s="1"/>
  <c r="C43"/>
  <c r="G42"/>
  <c r="D42"/>
  <c r="C42"/>
  <c r="H41"/>
  <c r="C41"/>
  <c r="I41" s="1"/>
  <c r="I40"/>
  <c r="H40"/>
  <c r="C40"/>
  <c r="H39"/>
  <c r="I39" s="1"/>
  <c r="D39"/>
  <c r="C39"/>
  <c r="H38"/>
  <c r="I38" s="1"/>
  <c r="C38"/>
  <c r="D37"/>
  <c r="H37" s="1"/>
  <c r="C37"/>
  <c r="D36"/>
  <c r="H36" s="1"/>
  <c r="C36"/>
  <c r="I36" s="1"/>
  <c r="H35"/>
  <c r="C35"/>
  <c r="I35" s="1"/>
  <c r="D34"/>
  <c r="H34" s="1"/>
  <c r="C34"/>
  <c r="I34" s="1"/>
  <c r="D33"/>
  <c r="H33" s="1"/>
  <c r="C33"/>
  <c r="I31"/>
  <c r="H31"/>
  <c r="C31"/>
  <c r="H30"/>
  <c r="I30" s="1"/>
  <c r="I28" s="1"/>
  <c r="C30"/>
  <c r="H29"/>
  <c r="C29"/>
  <c r="I29" s="1"/>
  <c r="G28"/>
  <c r="F28"/>
  <c r="E28"/>
  <c r="D28"/>
  <c r="C28"/>
  <c r="I27"/>
  <c r="H27"/>
  <c r="C27"/>
  <c r="H26"/>
  <c r="I26" s="1"/>
  <c r="C26"/>
  <c r="H25"/>
  <c r="C25"/>
  <c r="I25" s="1"/>
  <c r="H24"/>
  <c r="C24"/>
  <c r="I24" s="1"/>
  <c r="I23"/>
  <c r="H23"/>
  <c r="C23"/>
  <c r="H22"/>
  <c r="I22" s="1"/>
  <c r="C22"/>
  <c r="H21"/>
  <c r="C21"/>
  <c r="I21" s="1"/>
  <c r="H20"/>
  <c r="C20"/>
  <c r="I20" s="1"/>
  <c r="I19"/>
  <c r="H19"/>
  <c r="C19"/>
  <c r="H18"/>
  <c r="I18" s="1"/>
  <c r="C18"/>
  <c r="H17"/>
  <c r="C17"/>
  <c r="I17" s="1"/>
  <c r="H16"/>
  <c r="C16"/>
  <c r="I16" s="1"/>
  <c r="I15"/>
  <c r="H15"/>
  <c r="C15"/>
  <c r="H14"/>
  <c r="G14"/>
  <c r="F14"/>
  <c r="F13" s="1"/>
  <c r="E14"/>
  <c r="D14"/>
  <c r="G13"/>
  <c r="E13"/>
  <c r="D13"/>
  <c r="C85" i="5"/>
  <c r="E85"/>
  <c r="F85"/>
  <c r="G85"/>
  <c r="D85"/>
  <c r="D33"/>
  <c r="D32"/>
  <c r="E32"/>
  <c r="F32"/>
  <c r="G32"/>
  <c r="G84"/>
  <c r="E45"/>
  <c r="E42" s="1"/>
  <c r="F45"/>
  <c r="G45"/>
  <c r="G42" s="1"/>
  <c r="E43"/>
  <c r="F43"/>
  <c r="G43"/>
  <c r="I67"/>
  <c r="F71"/>
  <c r="F72"/>
  <c r="F73"/>
  <c r="F68"/>
  <c r="F60"/>
  <c r="F61"/>
  <c r="F62"/>
  <c r="F54"/>
  <c r="F55"/>
  <c r="F56"/>
  <c r="I14" i="6" l="1"/>
  <c r="I13" s="1"/>
  <c r="I62"/>
  <c r="I45"/>
  <c r="I54"/>
  <c r="I56"/>
  <c r="I65"/>
  <c r="I81"/>
  <c r="I80" s="1"/>
  <c r="H42"/>
  <c r="H32" s="1"/>
  <c r="I37"/>
  <c r="I60"/>
  <c r="I72"/>
  <c r="F32"/>
  <c r="I71"/>
  <c r="I73"/>
  <c r="I85"/>
  <c r="I33"/>
  <c r="H28"/>
  <c r="H13" s="1"/>
  <c r="D32"/>
  <c r="C81"/>
  <c r="C80" s="1"/>
  <c r="C14"/>
  <c r="C13" s="1"/>
  <c r="F42" i="5"/>
  <c r="D65"/>
  <c r="E65"/>
  <c r="F65"/>
  <c r="G65"/>
  <c r="D66"/>
  <c r="E66"/>
  <c r="F66"/>
  <c r="G66"/>
  <c r="H66"/>
  <c r="I66"/>
  <c r="I42" i="6" l="1"/>
  <c r="I32" s="1"/>
  <c r="I88"/>
  <c r="D80" i="5"/>
  <c r="D81"/>
  <c r="E81"/>
  <c r="E80" s="1"/>
  <c r="F81"/>
  <c r="F80" s="1"/>
  <c r="G81"/>
  <c r="G80" s="1"/>
  <c r="D28"/>
  <c r="E28"/>
  <c r="F28"/>
  <c r="G28"/>
  <c r="D13"/>
  <c r="H16"/>
  <c r="H17"/>
  <c r="H18"/>
  <c r="H19"/>
  <c r="H20"/>
  <c r="H21"/>
  <c r="H22"/>
  <c r="H23"/>
  <c r="H24"/>
  <c r="H25"/>
  <c r="H26"/>
  <c r="H27"/>
  <c r="H29"/>
  <c r="H30"/>
  <c r="H28" s="1"/>
  <c r="H31"/>
  <c r="H35"/>
  <c r="H38"/>
  <c r="H40"/>
  <c r="H41"/>
  <c r="H44"/>
  <c r="H46"/>
  <c r="H47"/>
  <c r="H50"/>
  <c r="H52"/>
  <c r="H53"/>
  <c r="H54"/>
  <c r="H55"/>
  <c r="H56"/>
  <c r="H57"/>
  <c r="H58"/>
  <c r="H59"/>
  <c r="H60"/>
  <c r="H61"/>
  <c r="H62"/>
  <c r="H63"/>
  <c r="H64"/>
  <c r="H67"/>
  <c r="H68"/>
  <c r="H65" s="1"/>
  <c r="H69"/>
  <c r="H70"/>
  <c r="H71"/>
  <c r="H72"/>
  <c r="H73"/>
  <c r="H74"/>
  <c r="H75"/>
  <c r="H78"/>
  <c r="H79"/>
  <c r="H82"/>
  <c r="H83"/>
  <c r="H81" s="1"/>
  <c r="H80" s="1"/>
  <c r="H84"/>
  <c r="H32" s="1"/>
  <c r="H85"/>
  <c r="H86"/>
  <c r="H87"/>
  <c r="H15"/>
  <c r="E77"/>
  <c r="E76" s="1"/>
  <c r="F77"/>
  <c r="F76" s="1"/>
  <c r="G77"/>
  <c r="G76" s="1"/>
  <c r="E49"/>
  <c r="H49" s="1"/>
  <c r="E51"/>
  <c r="H51" s="1"/>
  <c r="E14"/>
  <c r="F14"/>
  <c r="F13" s="1"/>
  <c r="G14"/>
  <c r="D77"/>
  <c r="D76" s="1"/>
  <c r="D43"/>
  <c r="H43" s="1"/>
  <c r="D45"/>
  <c r="H45" s="1"/>
  <c r="D37"/>
  <c r="H37" s="1"/>
  <c r="D39"/>
  <c r="H39" s="1"/>
  <c r="D34"/>
  <c r="D14"/>
  <c r="F14" i="2"/>
  <c r="G13" i="5" l="1"/>
  <c r="G88" s="1"/>
  <c r="H14"/>
  <c r="H13" s="1"/>
  <c r="H33"/>
  <c r="D42"/>
  <c r="H42" s="1"/>
  <c r="D36"/>
  <c r="H36" s="1"/>
  <c r="H34"/>
  <c r="E13"/>
  <c r="E48"/>
  <c r="H76"/>
  <c r="H77"/>
  <c r="E86" i="4"/>
  <c r="F86" s="1"/>
  <c r="C87" i="5" s="1"/>
  <c r="I87" s="1"/>
  <c r="H83" i="3"/>
  <c r="H27" s="1"/>
  <c r="I16" i="4"/>
  <c r="I20"/>
  <c r="I24"/>
  <c r="I28"/>
  <c r="I37"/>
  <c r="I45"/>
  <c r="I52"/>
  <c r="I56"/>
  <c r="I69"/>
  <c r="I73"/>
  <c r="I77"/>
  <c r="F85"/>
  <c r="F82"/>
  <c r="C83" i="5" s="1"/>
  <c r="I83" s="1"/>
  <c r="F81" i="4"/>
  <c r="F80" s="1"/>
  <c r="F79" s="1"/>
  <c r="I79" s="1"/>
  <c r="F78"/>
  <c r="C79" i="5" s="1"/>
  <c r="I79" s="1"/>
  <c r="F77" i="4"/>
  <c r="C78" i="5" s="1"/>
  <c r="I78" s="1"/>
  <c r="F74" i="4"/>
  <c r="C75" i="5" s="1"/>
  <c r="I75" s="1"/>
  <c r="F73" i="4"/>
  <c r="C74" i="5" s="1"/>
  <c r="I74" s="1"/>
  <c r="F69" i="4"/>
  <c r="F68"/>
  <c r="C69" i="5" s="1"/>
  <c r="F66" i="4"/>
  <c r="F63"/>
  <c r="I63" s="1"/>
  <c r="F62"/>
  <c r="C63" i="5" s="1"/>
  <c r="I63" s="1"/>
  <c r="F58" i="4"/>
  <c r="C59" i="5" s="1"/>
  <c r="I59" s="1"/>
  <c r="F57" i="4"/>
  <c r="F56"/>
  <c r="C57" i="5" s="1"/>
  <c r="I57" s="1"/>
  <c r="F52" i="4"/>
  <c r="C53" i="5" s="1"/>
  <c r="I53" s="1"/>
  <c r="F51" i="4"/>
  <c r="C52" i="5" s="1"/>
  <c r="I52" s="1"/>
  <c r="F49" i="4"/>
  <c r="F46"/>
  <c r="C47" i="5" s="1"/>
  <c r="I47" s="1"/>
  <c r="F45" i="4"/>
  <c r="F43"/>
  <c r="F40"/>
  <c r="C41" i="5" s="1"/>
  <c r="I41" s="1"/>
  <c r="F39" i="4"/>
  <c r="C40" i="5" s="1"/>
  <c r="I40" s="1"/>
  <c r="F37" i="4"/>
  <c r="F34"/>
  <c r="C35" i="5" s="1"/>
  <c r="I35" s="1"/>
  <c r="F33" i="4"/>
  <c r="I33" s="1"/>
  <c r="F30"/>
  <c r="C31" i="5" s="1"/>
  <c r="I31" s="1"/>
  <c r="F29" i="4"/>
  <c r="C30" i="5" s="1"/>
  <c r="F28" i="4"/>
  <c r="C29" i="5" s="1"/>
  <c r="I29" s="1"/>
  <c r="F27" i="4"/>
  <c r="I27" s="1"/>
  <c r="F26"/>
  <c r="C27" i="5" s="1"/>
  <c r="I27" s="1"/>
  <c r="F25" i="4"/>
  <c r="C26" i="5" s="1"/>
  <c r="I26" s="1"/>
  <c r="F24" i="4"/>
  <c r="C25" i="5" s="1"/>
  <c r="I25" s="1"/>
  <c r="F23" i="4"/>
  <c r="C24" i="5" s="1"/>
  <c r="I24" s="1"/>
  <c r="F22" i="4"/>
  <c r="C23" i="5" s="1"/>
  <c r="I23" s="1"/>
  <c r="F21" i="4"/>
  <c r="C22" i="5" s="1"/>
  <c r="I22" s="1"/>
  <c r="E20" i="4"/>
  <c r="F20" s="1"/>
  <c r="C21" i="5" s="1"/>
  <c r="I21" s="1"/>
  <c r="F19" i="4"/>
  <c r="C20" i="5" s="1"/>
  <c r="I20" s="1"/>
  <c r="F18" i="4"/>
  <c r="C19" i="5" s="1"/>
  <c r="I19" s="1"/>
  <c r="F17" i="4"/>
  <c r="C18" i="5" s="1"/>
  <c r="I18" s="1"/>
  <c r="F16" i="4"/>
  <c r="C17" i="5" s="1"/>
  <c r="I17" s="1"/>
  <c r="F15" i="4"/>
  <c r="C16" i="5" s="1"/>
  <c r="I16" s="1"/>
  <c r="F14" i="4"/>
  <c r="C15" i="5" s="1"/>
  <c r="D44" i="2"/>
  <c r="D41" s="1"/>
  <c r="E44"/>
  <c r="F44"/>
  <c r="G44"/>
  <c r="G41"/>
  <c r="D42"/>
  <c r="E42"/>
  <c r="E41" s="1"/>
  <c r="F42"/>
  <c r="F41" s="1"/>
  <c r="G42"/>
  <c r="E19"/>
  <c r="E17"/>
  <c r="E16"/>
  <c r="E15"/>
  <c r="G27" i="3"/>
  <c r="I24"/>
  <c r="I82"/>
  <c r="I81" s="1"/>
  <c r="F82"/>
  <c r="F11"/>
  <c r="F12"/>
  <c r="F13"/>
  <c r="F14"/>
  <c r="F15"/>
  <c r="F16"/>
  <c r="F17"/>
  <c r="F18"/>
  <c r="F19"/>
  <c r="F20"/>
  <c r="F21"/>
  <c r="F22"/>
  <c r="F10"/>
  <c r="I20"/>
  <c r="I21"/>
  <c r="I22"/>
  <c r="Q22" i="2"/>
  <c r="I17" i="3"/>
  <c r="I18"/>
  <c r="H16"/>
  <c r="I16" s="1"/>
  <c r="I11"/>
  <c r="I9" s="1"/>
  <c r="I12"/>
  <c r="I13"/>
  <c r="I14"/>
  <c r="I15"/>
  <c r="I10"/>
  <c r="F81" l="1"/>
  <c r="J9"/>
  <c r="F9"/>
  <c r="F48" i="4"/>
  <c r="C50" i="5"/>
  <c r="I50" s="1"/>
  <c r="F55" i="4"/>
  <c r="C58" i="5"/>
  <c r="I58" s="1"/>
  <c r="F65" i="4"/>
  <c r="I65" s="1"/>
  <c r="C67" i="5"/>
  <c r="I57" i="4"/>
  <c r="I49"/>
  <c r="F42"/>
  <c r="C44" i="5"/>
  <c r="I44" s="1"/>
  <c r="I69"/>
  <c r="F84" i="4"/>
  <c r="C86" i="5"/>
  <c r="I86" s="1"/>
  <c r="I68" i="4"/>
  <c r="I23"/>
  <c r="I15"/>
  <c r="E88" i="5"/>
  <c r="H48"/>
  <c r="I30"/>
  <c r="I28" s="1"/>
  <c r="C28"/>
  <c r="F36" i="4"/>
  <c r="C38" i="5"/>
  <c r="I38" s="1"/>
  <c r="F44" i="4"/>
  <c r="C46" i="5"/>
  <c r="I46" s="1"/>
  <c r="F67" i="4"/>
  <c r="I67" s="1"/>
  <c r="C70" i="5"/>
  <c r="I70" s="1"/>
  <c r="I85" i="4"/>
  <c r="I51"/>
  <c r="I43"/>
  <c r="I39"/>
  <c r="I30"/>
  <c r="I26"/>
  <c r="I22"/>
  <c r="I18"/>
  <c r="I14"/>
  <c r="D88" i="5"/>
  <c r="F32" i="4"/>
  <c r="C34" i="5"/>
  <c r="I34" s="1"/>
  <c r="I82" i="4"/>
  <c r="I40"/>
  <c r="I19"/>
  <c r="C14" i="5"/>
  <c r="I15"/>
  <c r="I14" s="1"/>
  <c r="F61" i="4"/>
  <c r="C64" i="5"/>
  <c r="I64" s="1"/>
  <c r="I81" i="4"/>
  <c r="C82" i="5"/>
  <c r="I78" i="4"/>
  <c r="I74"/>
  <c r="I66"/>
  <c r="I62"/>
  <c r="I58"/>
  <c r="I46"/>
  <c r="I34"/>
  <c r="I29"/>
  <c r="I25"/>
  <c r="I21"/>
  <c r="I17"/>
  <c r="F88" i="5"/>
  <c r="I86" i="4"/>
  <c r="I80"/>
  <c r="F13"/>
  <c r="F50"/>
  <c r="F72"/>
  <c r="F38"/>
  <c r="F76"/>
  <c r="F41"/>
  <c r="I83" i="3"/>
  <c r="I80"/>
  <c r="I79"/>
  <c r="I78"/>
  <c r="I77" s="1"/>
  <c r="I75" s="1"/>
  <c r="I74"/>
  <c r="I72" s="1"/>
  <c r="I71" s="1"/>
  <c r="I73"/>
  <c r="I70"/>
  <c r="I69"/>
  <c r="I68" s="1"/>
  <c r="I67" s="1"/>
  <c r="I66" s="1"/>
  <c r="I65"/>
  <c r="I64"/>
  <c r="I63" s="1"/>
  <c r="I62"/>
  <c r="I61" s="1"/>
  <c r="I59"/>
  <c r="I58"/>
  <c r="I57" s="1"/>
  <c r="I56" s="1"/>
  <c r="I55" s="1"/>
  <c r="I54"/>
  <c r="I53"/>
  <c r="I52"/>
  <c r="I48"/>
  <c r="I47"/>
  <c r="I46" s="1"/>
  <c r="I45"/>
  <c r="I44" s="1"/>
  <c r="I42"/>
  <c r="I41"/>
  <c r="I40"/>
  <c r="I39"/>
  <c r="I38" s="1"/>
  <c r="I36"/>
  <c r="I35"/>
  <c r="I34" s="1"/>
  <c r="I33"/>
  <c r="I32" s="1"/>
  <c r="I30"/>
  <c r="I29" s="1"/>
  <c r="I28" s="1"/>
  <c r="I26"/>
  <c r="I25"/>
  <c r="I23" s="1"/>
  <c r="I19"/>
  <c r="F79"/>
  <c r="F78"/>
  <c r="F74"/>
  <c r="F73"/>
  <c r="F70"/>
  <c r="F69"/>
  <c r="F65"/>
  <c r="F64"/>
  <c r="F62"/>
  <c r="F61"/>
  <c r="F59"/>
  <c r="F58"/>
  <c r="F57"/>
  <c r="F54"/>
  <c r="F53"/>
  <c r="F52"/>
  <c r="F48"/>
  <c r="F47"/>
  <c r="F45"/>
  <c r="F42"/>
  <c r="F41"/>
  <c r="F39"/>
  <c r="F36"/>
  <c r="F35"/>
  <c r="F33"/>
  <c r="F30"/>
  <c r="F26"/>
  <c r="F25"/>
  <c r="F26" i="2"/>
  <c r="D27"/>
  <c r="D26" s="1"/>
  <c r="E27"/>
  <c r="E26" s="1"/>
  <c r="F27"/>
  <c r="G27"/>
  <c r="G26" s="1"/>
  <c r="D30"/>
  <c r="E30"/>
  <c r="E29" s="1"/>
  <c r="F30"/>
  <c r="G30"/>
  <c r="G29" s="1"/>
  <c r="D32"/>
  <c r="D29" s="1"/>
  <c r="E32"/>
  <c r="F32"/>
  <c r="F29" s="1"/>
  <c r="G32"/>
  <c r="D69"/>
  <c r="D70"/>
  <c r="E70"/>
  <c r="E69" s="1"/>
  <c r="F70"/>
  <c r="F69" s="1"/>
  <c r="G70"/>
  <c r="G69" s="1"/>
  <c r="D38"/>
  <c r="E38"/>
  <c r="E35" s="1"/>
  <c r="F38"/>
  <c r="G38"/>
  <c r="D36"/>
  <c r="E36"/>
  <c r="F36"/>
  <c r="G36"/>
  <c r="G35" s="1"/>
  <c r="D19"/>
  <c r="D18"/>
  <c r="G25" l="1"/>
  <c r="E25"/>
  <c r="I8" i="3"/>
  <c r="F38"/>
  <c r="F46"/>
  <c r="F68"/>
  <c r="F83" i="4"/>
  <c r="I85" i="5"/>
  <c r="I84" i="4"/>
  <c r="C43" i="5"/>
  <c r="I43" s="1"/>
  <c r="I42" i="4"/>
  <c r="C49" i="5"/>
  <c r="I49" s="1"/>
  <c r="I48" i="4"/>
  <c r="F32" i="3"/>
  <c r="F75" i="4"/>
  <c r="C77" i="5"/>
  <c r="I77" s="1"/>
  <c r="I76" i="4"/>
  <c r="H88" i="5"/>
  <c r="F60" i="4"/>
  <c r="C62" i="5"/>
  <c r="I62" s="1"/>
  <c r="I61" i="4"/>
  <c r="F34" i="3"/>
  <c r="F72"/>
  <c r="F35" i="4"/>
  <c r="C39" i="5"/>
  <c r="I39" s="1"/>
  <c r="I38" i="4"/>
  <c r="C81" i="5"/>
  <c r="C80" s="1"/>
  <c r="I82"/>
  <c r="I81" s="1"/>
  <c r="I80" s="1"/>
  <c r="I13"/>
  <c r="C33"/>
  <c r="I33" s="1"/>
  <c r="I32" i="4"/>
  <c r="C68" i="5"/>
  <c r="I68" s="1"/>
  <c r="I65" s="1"/>
  <c r="F54" i="4"/>
  <c r="C56" i="5"/>
  <c r="I56" s="1"/>
  <c r="I55" i="4"/>
  <c r="C42" i="5"/>
  <c r="I42" s="1"/>
  <c r="I41" i="4"/>
  <c r="F47"/>
  <c r="C51" i="5"/>
  <c r="I51" s="1"/>
  <c r="I50" i="4"/>
  <c r="D35" i="2"/>
  <c r="D25" s="1"/>
  <c r="F40" i="3"/>
  <c r="F56"/>
  <c r="F12" i="4"/>
  <c r="I12" s="1"/>
  <c r="I13"/>
  <c r="C45" i="5"/>
  <c r="I45" s="1"/>
  <c r="I44" i="4"/>
  <c r="F29" i="3"/>
  <c r="F44"/>
  <c r="F51"/>
  <c r="F63"/>
  <c r="I37"/>
  <c r="I51"/>
  <c r="I50" s="1"/>
  <c r="I49" s="1"/>
  <c r="F64" i="4"/>
  <c r="I64" s="1"/>
  <c r="F71"/>
  <c r="C73" i="5"/>
  <c r="I73" s="1"/>
  <c r="I72" i="4"/>
  <c r="C13" i="5"/>
  <c r="C37"/>
  <c r="I37" s="1"/>
  <c r="I36" i="4"/>
  <c r="C66" i="5"/>
  <c r="F35" i="2"/>
  <c r="F25" s="1"/>
  <c r="F76" i="3"/>
  <c r="F23"/>
  <c r="J8" s="1"/>
  <c r="I60"/>
  <c r="I31"/>
  <c r="I43"/>
  <c r="I27" s="1"/>
  <c r="F37"/>
  <c r="F77"/>
  <c r="E14" i="2"/>
  <c r="E13" s="1"/>
  <c r="F13"/>
  <c r="G14"/>
  <c r="G13" s="1"/>
  <c r="G80" s="1"/>
  <c r="D22"/>
  <c r="E22"/>
  <c r="F22"/>
  <c r="G22"/>
  <c r="D17"/>
  <c r="D16"/>
  <c r="D15"/>
  <c r="D14" s="1"/>
  <c r="D13" s="1"/>
  <c r="D80" l="1"/>
  <c r="F43" i="3"/>
  <c r="C76" i="5"/>
  <c r="I76" s="1"/>
  <c r="I75" i="4"/>
  <c r="C48" i="5"/>
  <c r="I48" s="1"/>
  <c r="I47" i="4"/>
  <c r="F71" i="3"/>
  <c r="E80" i="2"/>
  <c r="F70" i="4"/>
  <c r="C72" i="5"/>
  <c r="I72" s="1"/>
  <c r="I71" i="4"/>
  <c r="F50" i="3"/>
  <c r="F53" i="4"/>
  <c r="C55" i="5"/>
  <c r="I55" s="1"/>
  <c r="I54" i="4"/>
  <c r="C65" i="5"/>
  <c r="F59" i="4"/>
  <c r="C61" i="5"/>
  <c r="I61" s="1"/>
  <c r="I60" i="4"/>
  <c r="F31" i="3"/>
  <c r="C84" i="5"/>
  <c r="I84" s="1"/>
  <c r="I83" i="4"/>
  <c r="F28" i="3"/>
  <c r="F60"/>
  <c r="F55"/>
  <c r="C36" i="5"/>
  <c r="I36" s="1"/>
  <c r="I35" i="4"/>
  <c r="F31"/>
  <c r="F67" i="3"/>
  <c r="F80" i="2"/>
  <c r="F80" i="3"/>
  <c r="F8"/>
  <c r="I84"/>
  <c r="H15" i="2"/>
  <c r="H16"/>
  <c r="H17"/>
  <c r="H18"/>
  <c r="H19"/>
  <c r="H20"/>
  <c r="H21"/>
  <c r="H23"/>
  <c r="H24"/>
  <c r="H28"/>
  <c r="H31"/>
  <c r="H33"/>
  <c r="H34"/>
  <c r="H37"/>
  <c r="H39"/>
  <c r="H40"/>
  <c r="H43"/>
  <c r="H42" s="1"/>
  <c r="H45"/>
  <c r="H46"/>
  <c r="H47"/>
  <c r="H48"/>
  <c r="H49"/>
  <c r="H50"/>
  <c r="H51"/>
  <c r="H52"/>
  <c r="H53"/>
  <c r="H54"/>
  <c r="H55"/>
  <c r="H56"/>
  <c r="H57"/>
  <c r="H58"/>
  <c r="H59"/>
  <c r="H60"/>
  <c r="H61"/>
  <c r="H62"/>
  <c r="H63"/>
  <c r="H64"/>
  <c r="H65"/>
  <c r="H66"/>
  <c r="H67"/>
  <c r="H68"/>
  <c r="H71"/>
  <c r="H72"/>
  <c r="H73"/>
  <c r="H74"/>
  <c r="H75"/>
  <c r="H76"/>
  <c r="H77"/>
  <c r="H78"/>
  <c r="H79"/>
  <c r="I32" i="5" l="1"/>
  <c r="H30" i="2"/>
  <c r="I31" i="4"/>
  <c r="C32" i="5"/>
  <c r="F87" i="4"/>
  <c r="H27" i="2"/>
  <c r="H26" s="1"/>
  <c r="C71" i="5"/>
  <c r="I71" s="1"/>
  <c r="I70" i="4"/>
  <c r="H41" i="2"/>
  <c r="F49" i="3"/>
  <c r="C54" i="5"/>
  <c r="I54" s="1"/>
  <c r="I53" i="4"/>
  <c r="H44" i="2"/>
  <c r="H22"/>
  <c r="F66" i="3"/>
  <c r="C60" i="5"/>
  <c r="I60" s="1"/>
  <c r="I59" i="4"/>
  <c r="H38" i="2"/>
  <c r="H36"/>
  <c r="H32"/>
  <c r="H70"/>
  <c r="H69" s="1"/>
  <c r="H14"/>
  <c r="H13" s="1"/>
  <c r="F78" i="1"/>
  <c r="F66"/>
  <c r="I66" s="1"/>
  <c r="C67" i="2" s="1"/>
  <c r="F62" i="1"/>
  <c r="F61"/>
  <c r="F59"/>
  <c r="F58" s="1"/>
  <c r="F56"/>
  <c r="I56" s="1"/>
  <c r="C57" i="2" s="1"/>
  <c r="I57" s="1"/>
  <c r="F55" i="1"/>
  <c r="F50"/>
  <c r="I50" s="1"/>
  <c r="C51" i="2" s="1"/>
  <c r="I51" s="1"/>
  <c r="F51" i="1"/>
  <c r="I51" s="1"/>
  <c r="C52" i="2" s="1"/>
  <c r="I52" s="1"/>
  <c r="F49" i="1"/>
  <c r="I49" s="1"/>
  <c r="C50" i="2" s="1"/>
  <c r="F27" i="1"/>
  <c r="I67" i="2" l="1"/>
  <c r="J84" i="3"/>
  <c r="F27"/>
  <c r="F84" s="1"/>
  <c r="I87" i="4"/>
  <c r="C88" i="5"/>
  <c r="I88" s="1"/>
  <c r="C49" i="2"/>
  <c r="I50"/>
  <c r="H35"/>
  <c r="H29"/>
  <c r="F26" i="1"/>
  <c r="I26" s="1"/>
  <c r="I27"/>
  <c r="C28" i="2" s="1"/>
  <c r="F60" i="1"/>
  <c r="F57" s="1"/>
  <c r="F54"/>
  <c r="I59"/>
  <c r="C60" i="2" s="1"/>
  <c r="I55" i="1"/>
  <c r="C56" i="2" s="1"/>
  <c r="I61" i="1"/>
  <c r="C62" i="2" s="1"/>
  <c r="F48" i="1"/>
  <c r="I78"/>
  <c r="C79" i="2" s="1"/>
  <c r="F75" i="1"/>
  <c r="I75" s="1"/>
  <c r="C76" i="2" s="1"/>
  <c r="I76" s="1"/>
  <c r="F74" i="1"/>
  <c r="F71"/>
  <c r="I71" s="1"/>
  <c r="C72" i="2" s="1"/>
  <c r="I72" s="1"/>
  <c r="F70" i="1"/>
  <c r="I70" s="1"/>
  <c r="C71" i="2" s="1"/>
  <c r="F67" i="1"/>
  <c r="I67" s="1"/>
  <c r="C68" i="2" s="1"/>
  <c r="I68" s="1"/>
  <c r="F45" i="1"/>
  <c r="I45" s="1"/>
  <c r="C46" i="2" s="1"/>
  <c r="I46" s="1"/>
  <c r="F44" i="1"/>
  <c r="F42"/>
  <c r="I42" s="1"/>
  <c r="C43" i="2" s="1"/>
  <c r="F39" i="1"/>
  <c r="I39" s="1"/>
  <c r="C40" i="2" s="1"/>
  <c r="I40" s="1"/>
  <c r="F38" i="1"/>
  <c r="I38" s="1"/>
  <c r="C39" i="2" s="1"/>
  <c r="F36" i="1"/>
  <c r="F35" s="1"/>
  <c r="F30"/>
  <c r="F29" s="1"/>
  <c r="F32"/>
  <c r="I32" s="1"/>
  <c r="C33" i="2" s="1"/>
  <c r="I39" l="1"/>
  <c r="C38"/>
  <c r="F25" i="1"/>
  <c r="I49" i="2"/>
  <c r="C48"/>
  <c r="I33"/>
  <c r="I60"/>
  <c r="C59"/>
  <c r="I38"/>
  <c r="I62"/>
  <c r="H25"/>
  <c r="C66"/>
  <c r="I43"/>
  <c r="I42" s="1"/>
  <c r="C42"/>
  <c r="I71"/>
  <c r="I70" s="1"/>
  <c r="C70"/>
  <c r="C69" s="1"/>
  <c r="I69" s="1"/>
  <c r="I79"/>
  <c r="C78"/>
  <c r="I56"/>
  <c r="C55"/>
  <c r="C27"/>
  <c r="I28"/>
  <c r="H80"/>
  <c r="I25" i="1"/>
  <c r="F65"/>
  <c r="I48"/>
  <c r="F47"/>
  <c r="F41"/>
  <c r="F77"/>
  <c r="F72"/>
  <c r="I72" s="1"/>
  <c r="F73"/>
  <c r="I73" s="1"/>
  <c r="I74"/>
  <c r="C75" i="2" s="1"/>
  <c r="F43" i="1"/>
  <c r="I43" s="1"/>
  <c r="F69"/>
  <c r="F68" s="1"/>
  <c r="I68" s="1"/>
  <c r="I60"/>
  <c r="I62"/>
  <c r="C63" i="2" s="1"/>
  <c r="I63" s="1"/>
  <c r="I54" i="1"/>
  <c r="F53"/>
  <c r="I36"/>
  <c r="C37" i="2" s="1"/>
  <c r="I44" i="1"/>
  <c r="C45" i="2" s="1"/>
  <c r="F37" i="1"/>
  <c r="F34" s="1"/>
  <c r="I59" i="2" l="1"/>
  <c r="C36"/>
  <c r="C35" s="1"/>
  <c r="I37"/>
  <c r="I36" s="1"/>
  <c r="I35" s="1"/>
  <c r="I78"/>
  <c r="C77"/>
  <c r="I77" s="1"/>
  <c r="C41"/>
  <c r="I48"/>
  <c r="C47"/>
  <c r="I47" s="1"/>
  <c r="I55"/>
  <c r="C54"/>
  <c r="C65"/>
  <c r="I66"/>
  <c r="C44"/>
  <c r="I45"/>
  <c r="I44" s="1"/>
  <c r="I41" s="1"/>
  <c r="I75"/>
  <c r="C74"/>
  <c r="I27"/>
  <c r="C26"/>
  <c r="C61"/>
  <c r="I61" s="1"/>
  <c r="I58" i="1"/>
  <c r="I57"/>
  <c r="I47"/>
  <c r="F46"/>
  <c r="I46" s="1"/>
  <c r="I53"/>
  <c r="F52"/>
  <c r="I69"/>
  <c r="I77"/>
  <c r="F76"/>
  <c r="I65"/>
  <c r="F64"/>
  <c r="F63" s="1"/>
  <c r="I26" i="2" l="1"/>
  <c r="I54"/>
  <c r="C53"/>
  <c r="I53" s="1"/>
  <c r="C73"/>
  <c r="I73" s="1"/>
  <c r="I74"/>
  <c r="C58"/>
  <c r="I58" s="1"/>
  <c r="I65"/>
  <c r="C64"/>
  <c r="I64" s="1"/>
  <c r="I52" i="1"/>
  <c r="I76"/>
  <c r="I64"/>
  <c r="I63"/>
  <c r="G12"/>
  <c r="F40" l="1"/>
  <c r="F33"/>
  <c r="F23"/>
  <c r="I23" s="1"/>
  <c r="C24" i="2" s="1"/>
  <c r="I24" s="1"/>
  <c r="F22" i="1"/>
  <c r="F15"/>
  <c r="I15" s="1"/>
  <c r="C16" i="2" s="1"/>
  <c r="I16" s="1"/>
  <c r="F16" i="1"/>
  <c r="I16" s="1"/>
  <c r="C17" i="2" s="1"/>
  <c r="I17" s="1"/>
  <c r="F17" i="1"/>
  <c r="I17" s="1"/>
  <c r="C18" i="2" s="1"/>
  <c r="I18" s="1"/>
  <c r="F18" i="1"/>
  <c r="I18" s="1"/>
  <c r="C19" i="2" s="1"/>
  <c r="I19" s="1"/>
  <c r="F19" i="1"/>
  <c r="I19" s="1"/>
  <c r="C20" i="2" s="1"/>
  <c r="I20" s="1"/>
  <c r="F20" i="1"/>
  <c r="F14"/>
  <c r="I33" l="1"/>
  <c r="C34" i="2" s="1"/>
  <c r="F31" i="1"/>
  <c r="I22"/>
  <c r="C23" i="2" s="1"/>
  <c r="F21" i="1"/>
  <c r="I20"/>
  <c r="C21" i="2" s="1"/>
  <c r="I21" s="1"/>
  <c r="F13" i="1"/>
  <c r="I14"/>
  <c r="C15" i="2" s="1"/>
  <c r="C14" l="1"/>
  <c r="I15"/>
  <c r="I14" s="1"/>
  <c r="C22"/>
  <c r="I22" s="1"/>
  <c r="I23"/>
  <c r="I34"/>
  <c r="C32"/>
  <c r="I32" s="1"/>
  <c r="F28" i="1"/>
  <c r="F24" s="1"/>
  <c r="F79" s="1"/>
  <c r="I31"/>
  <c r="F12"/>
  <c r="I21"/>
  <c r="I37"/>
  <c r="I30"/>
  <c r="C31" i="2" s="1"/>
  <c r="I41" i="1"/>
  <c r="I40"/>
  <c r="I34"/>
  <c r="I29"/>
  <c r="I35"/>
  <c r="I13"/>
  <c r="C30" i="2" l="1"/>
  <c r="I31"/>
  <c r="I13"/>
  <c r="C13"/>
  <c r="I28" i="1"/>
  <c r="I12"/>
  <c r="I30" i="2" l="1"/>
  <c r="C29"/>
  <c r="I79" i="1"/>
  <c r="I29" i="2" l="1"/>
  <c r="C25"/>
  <c r="I24" i="1"/>
  <c r="I25" i="2" l="1"/>
  <c r="I80" s="1"/>
  <c r="C80"/>
</calcChain>
</file>

<file path=xl/sharedStrings.xml><?xml version="1.0" encoding="utf-8"?>
<sst xmlns="http://schemas.openxmlformats.org/spreadsheetml/2006/main" count="727" uniqueCount="157">
  <si>
    <t xml:space="preserve">Смета расходов по реализации социального проекта </t>
  </si>
  <si>
    <t>№</t>
  </si>
  <si>
    <t>Статьи расходов</t>
  </si>
  <si>
    <t>Количество</t>
  </si>
  <si>
    <t>Стоимость, в тенге</t>
  </si>
  <si>
    <t>Всего, в тенге</t>
  </si>
  <si>
    <t>Источники финансирования</t>
  </si>
  <si>
    <t>Заявитель (софинансирование)</t>
  </si>
  <si>
    <t>Другие источники софинансирования</t>
  </si>
  <si>
    <t>Средства гранта</t>
  </si>
  <si>
    <t>Прямые расходы:</t>
  </si>
  <si>
    <t>Итого:</t>
  </si>
  <si>
    <t>Заработная плата, в том числе:</t>
  </si>
  <si>
    <t>Социальный налог и социальные отчисления</t>
  </si>
  <si>
    <t>Обязательное социальное медицинское страхование</t>
  </si>
  <si>
    <t>Банковские услуги</t>
  </si>
  <si>
    <t>Расходные материалы, приобретение товаров, необходимых для обслуживания и содержания основных средств и другие запасы, в том числе:</t>
  </si>
  <si>
    <t>Расходы по оплате работ и услуг, оказываемых юридическими и физическими лицами, в том числе:</t>
  </si>
  <si>
    <t>Административные расходы:</t>
  </si>
  <si>
    <t>Руководитель проекта</t>
  </si>
  <si>
    <t>Координатор</t>
  </si>
  <si>
    <t>Бухгалтер</t>
  </si>
  <si>
    <t>мес</t>
  </si>
  <si>
    <t>Ед.изм.</t>
  </si>
  <si>
    <t>Канцелярские товары</t>
  </si>
  <si>
    <t>Заправка картриджей</t>
  </si>
  <si>
    <t>усл</t>
  </si>
  <si>
    <t>работы и услуги физических лиц, в том числе:</t>
  </si>
  <si>
    <t>Приложение № 2 
к Договору о предоставлении гранта 
от «___» ________ 20__ года №____</t>
  </si>
  <si>
    <t>Грантополучатель: ОЮЛ "Казахстанская Ассоциация Даму"</t>
  </si>
  <si>
    <t>Грантодатель:</t>
  </si>
  <si>
    <t xml:space="preserve">НАО «Центр поддержки гражданских инициатив» </t>
  </si>
  <si>
    <t xml:space="preserve">Расходы на оплату аренды за помещения (12кв.м) </t>
  </si>
  <si>
    <t xml:space="preserve">  (согласно  заявке на предоставления государственного  грантов)</t>
  </si>
  <si>
    <t xml:space="preserve">Должность </t>
  </si>
  <si>
    <t>______________  Ф.И.О (при наличии)</t>
  </si>
  <si>
    <t>Директор Департамента управления проектами</t>
  </si>
  <si>
    <t>Менеджер Депаратмента управления проектами</t>
  </si>
  <si>
    <t xml:space="preserve">С Приложением № 2 ознакомлен и согласен: </t>
  </si>
  <si>
    <t>Исполнительный директор ________________А.Битебаева</t>
  </si>
  <si>
    <t xml:space="preserve">Услуги по организации мероприятия </t>
  </si>
  <si>
    <t>Услуги модератора</t>
  </si>
  <si>
    <t>Услуги спикеров</t>
  </si>
  <si>
    <t>Услуги по организации мероприятия</t>
  </si>
  <si>
    <t>Расходы по оплате работ и услуг, оказываемых юридическими и физическими лицами, в т.ч.:</t>
  </si>
  <si>
    <t>Услуга разработки концепции проекта</t>
  </si>
  <si>
    <t>Услуги СММ агентства</t>
  </si>
  <si>
    <t>Услуги размещения информационного материала</t>
  </si>
  <si>
    <t>Услуги по подготовке информационного материала</t>
  </si>
  <si>
    <t>Услуги по созданию и производству видеороликов</t>
  </si>
  <si>
    <t>Мероприятие 1. Проведение замера (социологическое исследование методом анкетирования)</t>
  </si>
  <si>
    <t>Услуги социолога</t>
  </si>
  <si>
    <t>Мероприятие 2
Проведение Public talk- в формате публичных встреч и интервью с известными людьми и специалистами  в сфере благотворительности</t>
  </si>
  <si>
    <t>Мероприятие 3. Проведение встречи экспертов по PR и маркетингу и представителей НКО, с целью продвижения результатов работы  НКО в медиапространстве, в формате бизнес завтрака</t>
  </si>
  <si>
    <t>Мероприятие 4. Проведение Public talk- в формате публичных встреч и интервью с известными людьми и специалистами  в сфере благотворительности</t>
  </si>
  <si>
    <t>Услуги тренера</t>
  </si>
  <si>
    <t xml:space="preserve">Услуги по подготовке и разработке карты бизнес процессов при работе с НКО </t>
  </si>
  <si>
    <t>Услуги спикера</t>
  </si>
  <si>
    <t>Сумма гранта:  17 204 000 (семнадцать миллионов двести четыре тысячи) тенге</t>
  </si>
  <si>
    <t>Мероприятие 5. Проведение обучающего онлайн-вебинара с участием международных экспертов</t>
  </si>
  <si>
    <t>Мероприятие 6. Проведение обучающего онлайн-вебинара 
Тема: «Корпоративное волонтерство как часть Well-being: источник общественного, профессионального и эмоционального благополучия»</t>
  </si>
  <si>
    <t>Мероприятие 7. Проведение онлайн мастер класса для представителей НКО и бизнеса</t>
  </si>
  <si>
    <t>Мероприятие 8. Проведение интерактивного мастер-класса от известного журналиста</t>
  </si>
  <si>
    <t>Мероприятие 9.
Разработка концепции и запуск образовательного проекта «УМНАЯ БЛАГОТОВРИТЕЛЬНОСТЬ»</t>
  </si>
  <si>
    <t>Мероприятие 10
Публикация экспертного интервью «КАК СДЕЛАТЬ ТАК, ЧТОБЫ БЛАГОТОВРИТЕЛЬНОСТЬ НЕ ПОРОЖДАЛА ПОТРЕБИТЕЛЬСТВО?»
В печатном издании "Forbes Казахстан"</t>
  </si>
  <si>
    <t xml:space="preserve">Мероприятие 11
Создание и производство  познавательных информационных роликов </t>
  </si>
  <si>
    <t>Приложение 5</t>
  </si>
  <si>
    <t>к Договору о предоставлении гранта</t>
  </si>
  <si>
    <t>Статья расходов</t>
  </si>
  <si>
    <t>Смета расходов</t>
  </si>
  <si>
    <t>Промежуточный отчет № 1</t>
  </si>
  <si>
    <t>Промежуточный отчет № 2</t>
  </si>
  <si>
    <t>Промежуточный отчет № 3</t>
  </si>
  <si>
    <t>Заключительный отчет</t>
  </si>
  <si>
    <t>Сумма (3+4+5+6+7)</t>
  </si>
  <si>
    <t>Остаток
(2-8)</t>
  </si>
  <si>
    <t>Контрагент, дата и назначения платежа</t>
  </si>
  <si>
    <t>от «15» марта 2023 года   №2</t>
  </si>
  <si>
    <t>Грантополучатель:  ОЮЛ "Казахстанская Ассоциация Даму"</t>
  </si>
  <si>
    <t xml:space="preserve">Тема гранта: Эффективная благотворительность </t>
  </si>
  <si>
    <t>Сумма гранта:   17 204 000 (семнадцать миллионов двести четыре тысячи) тенге</t>
  </si>
  <si>
    <t xml:space="preserve">ПРОМЕЖУТОЧНЫЙ ОТЧЕТ О РАСХОДОВАНИИ ДЕНЕЖНЫХ СРЕДСТВ
</t>
  </si>
  <si>
    <t>Руководитель                                     Битебаева А.</t>
  </si>
  <si>
    <t xml:space="preserve">Бухгалтер </t>
  </si>
  <si>
    <t>Мендешева А.С.</t>
  </si>
  <si>
    <t>выписка банка</t>
  </si>
  <si>
    <t>ТОО "Innovation communication company" счет на оплату 144 от 16.05.2023г, договор 05-ДОУ20042023 от 20/04/2023г, накл 1 от 24.05.23г, авр 2 от 24.05.23 эсф 2 от 24.05.23г пп197 от 19.05.2023г</t>
  </si>
  <si>
    <t>ИП "Актан 2050" договор 2 от 06.04.2023г счет 1 от 24/05/23г, авр 1 от 24/05/23г, эсф 51 от 24/05/23г пп 201 от 24/05/23г</t>
  </si>
  <si>
    <t>ИП Байконсалт догвор 15 от 15/03/23 авр 14 от 24/05/23г, 20 от 24/03/23г пп 181 от 05/05/23г</t>
  </si>
  <si>
    <t>ИП Swedmart kz договор 23V/S от 23/05/23г, счет 7 от 24/05/23г сч.ф.7 от 25/05/23г авр 7 от 25/05/23г пп 200 от 24/05/23г</t>
  </si>
  <si>
    <t>Тема гранта:"Эффективная благотворительность"</t>
  </si>
  <si>
    <t xml:space="preserve">    </t>
  </si>
  <si>
    <t>Сравнительная таблица для корректировки сметы расходов</t>
  </si>
  <si>
    <t xml:space="preserve">Статьи расходов </t>
  </si>
  <si>
    <t>Единица измерения</t>
  </si>
  <si>
    <t xml:space="preserve">Количество </t>
  </si>
  <si>
    <t>Стоимость, тенге</t>
  </si>
  <si>
    <t>Всего, по утвержденной смете, тенге</t>
  </si>
  <si>
    <t>Всего, предлагаемая корректировка сметы, тенге</t>
  </si>
  <si>
    <t>Отклонение</t>
  </si>
  <si>
    <t>Причины отклонения</t>
  </si>
  <si>
    <r>
      <rPr>
        <b/>
        <sz val="12"/>
        <color indexed="8"/>
        <rFont val="Times New Roman"/>
        <family val="1"/>
        <charset val="204"/>
      </rPr>
      <t>Грантополучатель:</t>
    </r>
    <r>
      <rPr>
        <sz val="12"/>
        <color indexed="8"/>
        <rFont val="Times New Roman"/>
        <family val="1"/>
        <charset val="204"/>
      </rPr>
      <t xml:space="preserve"> </t>
    </r>
    <r>
      <rPr>
        <b/>
        <sz val="12"/>
        <color indexed="8"/>
        <rFont val="Times New Roman"/>
        <family val="1"/>
        <charset val="204"/>
      </rPr>
      <t xml:space="preserve"> </t>
    </r>
    <r>
      <rPr>
        <sz val="12"/>
        <color indexed="8"/>
        <rFont val="Times New Roman"/>
        <family val="1"/>
        <charset val="204"/>
      </rPr>
      <t>ОЮЛ "Казахстанская Ассоциация Даму"</t>
    </r>
  </si>
  <si>
    <r>
      <t>Тема гранта: Эффективная благотворительность</t>
    </r>
    <r>
      <rPr>
        <sz val="12"/>
        <color indexed="8"/>
        <rFont val="Times New Roman"/>
        <family val="1"/>
        <charset val="204"/>
      </rPr>
      <t>"</t>
    </r>
  </si>
  <si>
    <t>Сумма гранта: 17 204 000 (семнадцать миллионов двести четыре тысячи) тенге</t>
  </si>
  <si>
    <t xml:space="preserve"> Приложение № 7
к Договору о предоставлении гранта  
от «15» марта 2023 года № 2  
</t>
  </si>
  <si>
    <t>экономия за счет заключения договора с 15 марта 2023</t>
  </si>
  <si>
    <t>Мероприятие 10
Публикация экспертного интервью «КАК СДЕЛАТЬ ТАК, ЧТОБЫ БЛАГОТОВРИТЕЛЬНОСТЬ НЕ ПОРОЖДАЛА ПОТРЕБИТЕЛЬСТВО?»
в интернет "Forbes Казахстан"</t>
  </si>
  <si>
    <t>Обязательное страхование работника от несчастных случаев при исполнении им трудовых (служебных) обязанностей</t>
  </si>
  <si>
    <t>Услуги по публикации материалов в СМИ</t>
  </si>
  <si>
    <t>экономия в связи с изменением вида издании</t>
  </si>
  <si>
    <t xml:space="preserve">потребность в связи с изменением вида </t>
  </si>
  <si>
    <t xml:space="preserve">Мероприятие в связи с необходимостью  </t>
  </si>
  <si>
    <t>В соответствии с Законом РК</t>
  </si>
  <si>
    <t>экономия в связи с</t>
  </si>
  <si>
    <r>
      <t xml:space="preserve">п/п176 от 04.05.2023,178 от 05.05.23,185 от 10.05.23,183 от 10.05.23,189 от 19.05.23 ,193 от 19.05.23, 199 от 22.05.23,198 от 22.05.23г </t>
    </r>
    <r>
      <rPr>
        <sz val="11"/>
        <color theme="1"/>
        <rFont val="Calibri"/>
        <family val="2"/>
        <charset val="204"/>
        <scheme val="minor"/>
      </rPr>
      <t>СН 210 от 24/07/23,247 от 23/08/23,174 от 24/08/23,СО 208 от 24/07/23,249 от 23/08/23</t>
    </r>
  </si>
  <si>
    <r>
      <t xml:space="preserve">п/п 175 от 04.05.2023г, 182 от 10.05.23, 187 от 19.05.23 </t>
    </r>
    <r>
      <rPr>
        <sz val="11"/>
        <color theme="1"/>
        <rFont val="Calibri"/>
        <family val="2"/>
        <charset val="204"/>
        <scheme val="minor"/>
      </rPr>
      <t>пп 261 от 24/08/23,206 от 24/07/23,252 от 23/08/23</t>
    </r>
  </si>
  <si>
    <t>ИП Swedmart kz авр 8 счф 26/06/23 пп 4589 от 23/06/23</t>
  </si>
  <si>
    <r>
      <t xml:space="preserve">С Приложением № </t>
    </r>
    <r>
      <rPr>
        <sz val="12"/>
        <color indexed="8"/>
        <rFont val="Times New Roman"/>
        <family val="1"/>
        <charset val="204"/>
      </rPr>
      <t xml:space="preserve">2 ознакомлен и согласен: </t>
    </r>
  </si>
  <si>
    <t>Грантополучатель:</t>
  </si>
  <si>
    <t>Исполнительный директор ОЮЛ "Казахстанская Ассоциация Даму"</t>
  </si>
  <si>
    <t>МП</t>
  </si>
  <si>
    <t>Битебаева А.А</t>
  </si>
  <si>
    <t xml:space="preserve">                                                        М.П.</t>
  </si>
  <si>
    <t>И.о. Председателя Правления</t>
  </si>
  <si>
    <t>______________  Ашкин А.А.</t>
  </si>
  <si>
    <t>______________ Ахатаева Р.А.</t>
  </si>
  <si>
    <t>Главный менеджер Департамента управления проектами</t>
  </si>
  <si>
    <t>______________ Ералы Н.А.</t>
  </si>
  <si>
    <t>Приложение № 2 
к Договору о предоставлении гранта 
от «15» марта 2023 года №2</t>
  </si>
  <si>
    <t>экономия в свяхи с изменением формата мероприятия</t>
  </si>
  <si>
    <r>
      <t xml:space="preserve">ИП AI_Lune </t>
    </r>
    <r>
      <rPr>
        <sz val="11"/>
        <color theme="1"/>
        <rFont val="Calibri"/>
        <family val="2"/>
        <charset val="204"/>
        <scheme val="minor"/>
      </rPr>
      <t>договор 1 от 15/03/23г авр 1 от 25/05/23г сч ф 1 от 25/05/23 пп 202 от 25/05/23 авр счф 2 от26/06/23,4 от 25/07/23 пп 38D0 от 26/06/23,218 от 25/07/23</t>
    </r>
  </si>
  <si>
    <t>Битебаева А.А. Табель,РПВ за сентябрь зп 296 от 21/09/23,ОПВ за сентябрь.август 317 от 19/10/23, ипн 318 от 19/10/23,восмс 316 от 19/10/23,октябрь зп 329 от 19/10/23, опв 325 от 20/10/23, ипн 324 от 20/10/23, восмс 326 от 20/10/23</t>
  </si>
  <si>
    <t>Мендешева А Табель,РПВ за сентябрь зп 299 от 21/09/23,ОПВ за сентябрь.август 317 от 19/10/23, ипн 318 от 19/10/23,восмс 316 от 19/10/23,октябрь зп 327 от 19/10/23, опв 325 от 20/10/23, ипн 324 от 20/10/23, восмс 326 от 20/10/23</t>
  </si>
  <si>
    <t>Жумангали Ж РПВ Табель,РПВ за сентябрь зп 297 от 21/09/23,ОПВ за сентябрь.август 317 от 19/10/23, ипн 318 от 19/10/23,восмс 316 от 19/10/23,октябрь зп 328 от 19/10/23, опв 325 от 20/10/23, ипн 324 от 20/10/23, восмс 326 от 20/10/23</t>
  </si>
  <si>
    <t>РПВ за сентябрь сн 319 от 19/10/23, со 320 от 19/10/23,октябрь 323 от 20/10/23, со 323 от 20/10/23</t>
  </si>
  <si>
    <t>РПВ за сентябрь  321 от 19/10/23,октябрь 322 от 20/10/23</t>
  </si>
  <si>
    <t>ИП AI_Lune авр и сф 8 от 19/09/23,11 от 18/10/23, пп 288 от 19/09/23,330 от 20/10/23</t>
  </si>
  <si>
    <t>ТОО Grand Media Group АВР ЭСФ 366 от 12/09/23</t>
  </si>
  <si>
    <t>Байконсалт авз эсф 27 от 20/09/23</t>
  </si>
  <si>
    <t>ИП Байконсалт договор І05 ДОУ1 от 11/09/2023</t>
  </si>
  <si>
    <t>РПВ заноябрь, декабрь 2023 год методом начисл</t>
  </si>
  <si>
    <t>Мендешева А Табель,РПВ зноябрь, декабрь 2023 методом начисл</t>
  </si>
  <si>
    <t>Жумангали Ж РПВ Табель,РПВ за ноябрь, декабря 2023 год методом начисления</t>
  </si>
  <si>
    <t>Битебаева А.А. Табель,РПВ за ноябрь, декабрь методом начисления</t>
  </si>
  <si>
    <t xml:space="preserve">ИП БайКонсалт АВР ЭСФ 20 от 26/06/2023г </t>
  </si>
  <si>
    <t>ИП AI_Lune авр и сф 16 от 01/12/2023г методом начисления</t>
  </si>
  <si>
    <t>ИП Goldkapital договор 020 от 04/09/2023, АВР ЭСФ, 474 от 11/12/2023, методом начисления</t>
  </si>
  <si>
    <t>ИП AI_Lune авр и сф 13 от 30/1/2023г методом начисления</t>
  </si>
  <si>
    <t>Жумангали.Ж.Д  приказ,табель учета раб.вр., РПВ за март,апрель, май 2023г., п/п 169 от 04.05.23, 174 от 04.04.23,173 от 04.05.23,177 от 05.05.23, ,179 от 10.05.23,180 от 10.05.23,184 от 10.05.23,188 от 19.05.23,186 от 19.05.23, 194 от 19.05.23,199 от 22.05.23,191 от 19.05.23, РПВ Табель ипн 212 от 24/07/23,опв 24/07/23,восмс 207 от 24/07/23,ипн 246 от 23/08/23,восмс 250 от 23/08/23,опв 248 от 23/08/23, зп 245 от 23/08/23,215 от 25/07/23,117 от 23/06/23</t>
  </si>
  <si>
    <t>Мендешева А.С. Приказ, табель учета раб.вр. ,РПВ за март,апрель,май  2023г., п/п 171 от 04.05.23174 от 04.04.23,173 от 04.05.23,177 от 05.05.23,,179 от 10.05.23,180 от 10.05.23,184 от 10.05.23,188 от 19.05.23,186 от 19.05.23, 192 от 19.05.23, 194 от 19.05.23,199 от 22.05.23, РПВ Табель ипн 212 от 24/07/23,опв 24/07/23,восмс 207 от 24/07/23,ипн 246 от 23/08/23,восмс 250 от 23/08/23,опв 248 от 23/08/23, эп 244 от 3/08/23,214 от 25/07/23,35СА от 23/06/23,</t>
  </si>
  <si>
    <t>ИП Нурби  договор 45 от 01.01.23г авр 371 от 31.03.23,эсф 375 от 31.03.23,авр 538 от 30.04.23 авр 542 от 10.05.23,пп 230 от 26.05.23г, ONB800EC9 от 05.05.2023г сумма 92903тг (60000/31*17(март с 15.03.2023г)=32903тг+60000тг апрель) возврат в основной счет так как оплата произошла с основного счета по п/п ONB8GBM16 от 14.03.2023г.  АВР ЭСФ 1018 от 31/07/23 пп 3В от 26/06/23</t>
  </si>
  <si>
    <r>
      <t xml:space="preserve">Битебаева А.А. </t>
    </r>
    <r>
      <rPr>
        <sz val="11"/>
        <color theme="1"/>
        <rFont val="Calibri"/>
        <family val="2"/>
        <charset val="204"/>
        <scheme val="minor"/>
      </rPr>
      <t>приказ,табель учета раб.вр., РПВ за март,апрель,май 2023г., п/п 170 от 04.05.23, 174 от 04.04.23,173 от 04.05.23,177 от 05.05.23,179 от 10.05.23,180 от 10.05.23,184 от 10.05.23,188 от 19.05.23,186 от 19.05.23,190 от 19.05.23, 194 от 19.05.23,199 от 22.05.23,РПВ Табель ипн 212 от 24/07/23,опв 24/07/23,восмс 207 от 24/07/23,ипн 246 от 23/08/23,восмс 250 от 23/08/23,опв 248 от 23/08/23, зп  243 от 23/08/23,213 от 25/07/23,79366 от 23/06/23</t>
    </r>
  </si>
  <si>
    <t>ИП Swedmart kz авр и сч ф 8 от 26/06/2023 пп ONBCF4589 от 23/06/223</t>
  </si>
  <si>
    <t xml:space="preserve">АО Компания по страхованию жизни Nomad Life счет на оплату и договор </t>
  </si>
  <si>
    <t>ИП AI_Lune  договор 7 от 04/09/2023 Авр и сч ф 19 от 01/12/2023г методом начисления</t>
  </si>
  <si>
    <t>Руководитель _______________________________</t>
  </si>
  <si>
    <t>Бухгалтер ______________________________</t>
  </si>
</sst>
</file>

<file path=xl/styles.xml><?xml version="1.0" encoding="utf-8"?>
<styleSheet xmlns="http://schemas.openxmlformats.org/spreadsheetml/2006/main">
  <numFmts count="3">
    <numFmt numFmtId="164" formatCode="_-* #,##0\ _₸_-;\-* #,##0\ _₸_-;_-* &quot;-&quot;\ _₸_-;_-@_-"/>
    <numFmt numFmtId="165" formatCode="#,##0.0"/>
    <numFmt numFmtId="166" formatCode="0.0"/>
  </numFmts>
  <fonts count="17">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
      <b/>
      <i/>
      <sz val="12"/>
      <color theme="1"/>
      <name val="Times New Roman"/>
      <family val="1"/>
      <charset val="204"/>
    </font>
    <font>
      <b/>
      <sz val="12"/>
      <color rgb="FF000000"/>
      <name val="Times New Roman"/>
      <family val="1"/>
      <charset val="204"/>
    </font>
    <font>
      <b/>
      <sz val="11"/>
      <color theme="1"/>
      <name val="Calibri"/>
      <family val="2"/>
      <charset val="204"/>
      <scheme val="minor"/>
    </font>
    <font>
      <i/>
      <sz val="12"/>
      <color rgb="FF000000"/>
      <name val="Times New Roman"/>
      <family val="1"/>
      <charset val="204"/>
    </font>
    <font>
      <sz val="11"/>
      <color indexed="8"/>
      <name val="Calibri"/>
      <family val="2"/>
      <charset val="204"/>
    </font>
    <font>
      <sz val="14"/>
      <color indexed="8"/>
      <name val="Calibri"/>
      <family val="2"/>
      <charset val="204"/>
    </font>
    <font>
      <sz val="11"/>
      <color theme="1"/>
      <name val="Times New Roman"/>
      <family val="1"/>
      <charset val="204"/>
    </font>
    <font>
      <sz val="14"/>
      <color theme="1"/>
      <name val="Times New Roman"/>
      <family val="1"/>
      <charset val="204"/>
    </font>
    <font>
      <sz val="12"/>
      <color indexed="8"/>
      <name val="Times New Roman"/>
      <family val="1"/>
      <charset val="204"/>
    </font>
    <font>
      <b/>
      <sz val="12"/>
      <color indexed="8"/>
      <name val="Times New Roman"/>
      <family val="1"/>
      <charset val="204"/>
    </font>
    <font>
      <sz val="11"/>
      <name val="Calibri"/>
      <family val="2"/>
      <charset val="204"/>
      <scheme val="minor"/>
    </font>
    <font>
      <b/>
      <sz val="11"/>
      <color theme="1"/>
      <name val="Times New Roman"/>
      <family val="1"/>
      <charset val="204"/>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0" fontId="1" fillId="0" borderId="0" xfId="0" applyFont="1" applyAlignment="1">
      <alignment horizontal="left" vertical="center" indent="15"/>
    </xf>
    <xf numFmtId="0" fontId="2" fillId="2" borderId="1" xfId="0" applyFont="1" applyFill="1" applyBorder="1" applyAlignment="1">
      <alignment vertical="center" wrapText="1"/>
    </xf>
    <xf numFmtId="0" fontId="1" fillId="2" borderId="1" xfId="0" applyFont="1" applyFill="1" applyBorder="1" applyAlignment="1">
      <alignment vertical="center" wrapText="1"/>
    </xf>
    <xf numFmtId="0" fontId="1" fillId="0" borderId="0" xfId="0" applyFont="1" applyAlignment="1">
      <alignment wrapText="1"/>
    </xf>
    <xf numFmtId="0" fontId="1" fillId="0" borderId="0" xfId="0" applyFont="1"/>
    <xf numFmtId="3" fontId="1" fillId="0" borderId="0" xfId="0" applyNumberFormat="1" applyFont="1"/>
    <xf numFmtId="3" fontId="1"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3" fontId="1" fillId="0" borderId="0" xfId="0" applyNumberFormat="1" applyFont="1" applyAlignment="1">
      <alignment wrapText="1"/>
    </xf>
    <xf numFmtId="0" fontId="1" fillId="0" borderId="1" xfId="0" applyFont="1" applyFill="1" applyBorder="1" applyAlignment="1">
      <alignment vertical="center" wrapText="1"/>
    </xf>
    <xf numFmtId="0" fontId="4" fillId="0" borderId="1" xfId="0" applyFont="1" applyFill="1" applyBorder="1" applyAlignment="1">
      <alignment wrapText="1"/>
    </xf>
    <xf numFmtId="3" fontId="1" fillId="0" borderId="1" xfId="0" applyNumberFormat="1" applyFont="1" applyFill="1" applyBorder="1" applyAlignment="1">
      <alignment vertical="center" wrapText="1"/>
    </xf>
    <xf numFmtId="3"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vertical="center" wrapText="1"/>
    </xf>
    <xf numFmtId="3" fontId="0" fillId="0" borderId="0" xfId="0" applyNumberFormat="1"/>
    <xf numFmtId="3"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left" vertical="center" indent="10"/>
    </xf>
    <xf numFmtId="0" fontId="2" fillId="0" borderId="0" xfId="0" applyFont="1" applyAlignment="1">
      <alignment horizontal="left" vertical="center" wrapText="1" indent="10"/>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8" fillId="0" borderId="1" xfId="0" applyFont="1" applyFill="1" applyBorder="1" applyAlignment="1">
      <alignment wrapText="1"/>
    </xf>
    <xf numFmtId="0" fontId="7" fillId="0" borderId="0" xfId="0" applyFont="1"/>
    <xf numFmtId="0" fontId="1" fillId="3" borderId="1" xfId="0" applyFont="1" applyFill="1" applyBorder="1" applyAlignment="1">
      <alignment vertical="center" wrapText="1"/>
    </xf>
    <xf numFmtId="0" fontId="2" fillId="3" borderId="1" xfId="0" applyFont="1" applyFill="1" applyBorder="1" applyAlignment="1">
      <alignment vertical="center" wrapText="1"/>
    </xf>
    <xf numFmtId="3" fontId="1" fillId="3" borderId="1" xfId="0" applyNumberFormat="1" applyFont="1" applyFill="1" applyBorder="1" applyAlignment="1">
      <alignment vertical="center" wrapText="1"/>
    </xf>
    <xf numFmtId="3" fontId="2" fillId="3" borderId="1" xfId="0" applyNumberFormat="1" applyFont="1" applyFill="1" applyBorder="1" applyAlignment="1">
      <alignment vertical="center" wrapText="1"/>
    </xf>
    <xf numFmtId="0" fontId="6" fillId="3" borderId="1" xfId="0" applyFont="1" applyFill="1" applyBorder="1" applyAlignment="1">
      <alignment wrapText="1"/>
    </xf>
    <xf numFmtId="0" fontId="1" fillId="0" borderId="1" xfId="0" applyFont="1" applyFill="1" applyBorder="1" applyAlignment="1">
      <alignment horizontal="center" vertical="center" wrapText="1"/>
    </xf>
    <xf numFmtId="3" fontId="0" fillId="0" borderId="0" xfId="0" applyNumberFormat="1" applyFont="1"/>
    <xf numFmtId="0" fontId="0" fillId="0" borderId="0" xfId="0" applyFont="1"/>
    <xf numFmtId="0" fontId="2" fillId="4" borderId="1" xfId="0" applyFont="1" applyFill="1" applyBorder="1" applyAlignment="1">
      <alignment vertical="center" wrapText="1"/>
    </xf>
    <xf numFmtId="3" fontId="2" fillId="4" borderId="1" xfId="0" applyNumberFormat="1" applyFont="1" applyFill="1" applyBorder="1" applyAlignment="1">
      <alignment vertical="center" wrapText="1"/>
    </xf>
    <xf numFmtId="0" fontId="9" fillId="0" borderId="0" xfId="0" applyFont="1" applyAlignment="1">
      <alignment horizontal="right"/>
    </xf>
    <xf numFmtId="0" fontId="10" fillId="0" borderId="0" xfId="0" applyFont="1" applyAlignment="1">
      <alignment horizontal="right"/>
    </xf>
    <xf numFmtId="0" fontId="1" fillId="5" borderId="0" xfId="0" applyFont="1" applyFill="1" applyAlignment="1">
      <alignment horizontal="right" vertical="top"/>
    </xf>
    <xf numFmtId="2" fontId="1" fillId="5" borderId="0" xfId="0" applyNumberFormat="1" applyFont="1" applyFill="1" applyAlignment="1">
      <alignment horizontal="right" vertical="top"/>
    </xf>
    <xf numFmtId="0" fontId="11" fillId="0" borderId="0" xfId="0" applyFont="1" applyAlignment="1">
      <alignment horizontal="right"/>
    </xf>
    <xf numFmtId="0" fontId="12" fillId="0" borderId="0" xfId="0" applyFont="1" applyAlignment="1">
      <alignment horizontal="right"/>
    </xf>
    <xf numFmtId="0" fontId="12" fillId="5" borderId="0" xfId="0" applyFont="1" applyFill="1" applyAlignment="1">
      <alignment horizontal="right" vertical="top" wrapText="1"/>
    </xf>
    <xf numFmtId="0" fontId="12" fillId="5" borderId="0" xfId="0" applyFont="1" applyFill="1" applyAlignment="1">
      <alignment horizontal="right" vertical="top"/>
    </xf>
    <xf numFmtId="0" fontId="12" fillId="5" borderId="0" xfId="0" applyFont="1" applyFill="1" applyAlignment="1">
      <alignment horizontal="right"/>
    </xf>
    <xf numFmtId="0" fontId="12" fillId="5" borderId="0" xfId="0" applyFont="1" applyFill="1" applyAlignment="1">
      <alignment horizontal="center" vertical="top" wrapText="1"/>
    </xf>
    <xf numFmtId="164" fontId="12" fillId="5" borderId="0" xfId="0" applyNumberFormat="1" applyFont="1" applyFill="1" applyAlignment="1">
      <alignment horizontal="right"/>
    </xf>
    <xf numFmtId="0" fontId="12" fillId="5" borderId="3" xfId="0" applyFont="1" applyFill="1" applyBorder="1" applyAlignment="1">
      <alignment horizontal="right" vertical="top"/>
    </xf>
    <xf numFmtId="0" fontId="12" fillId="5" borderId="4" xfId="0" applyFont="1" applyFill="1" applyBorder="1" applyAlignment="1">
      <alignment horizontal="right" vertical="top"/>
    </xf>
    <xf numFmtId="0" fontId="12" fillId="5" borderId="4" xfId="0" applyFont="1" applyFill="1" applyBorder="1" applyAlignment="1">
      <alignment horizontal="right" vertical="top" wrapText="1"/>
    </xf>
    <xf numFmtId="0" fontId="12" fillId="5" borderId="6" xfId="0" applyFont="1" applyFill="1" applyBorder="1" applyAlignment="1">
      <alignment horizontal="right" vertical="top"/>
    </xf>
    <xf numFmtId="0" fontId="12" fillId="5" borderId="1" xfId="0" applyFont="1" applyFill="1" applyBorder="1" applyAlignment="1">
      <alignment horizontal="right" vertical="top"/>
    </xf>
    <xf numFmtId="0" fontId="12" fillId="5" borderId="1" xfId="0" applyFont="1" applyFill="1" applyBorder="1" applyAlignment="1">
      <alignment horizontal="right" vertical="top" wrapText="1"/>
    </xf>
    <xf numFmtId="0" fontId="12" fillId="5" borderId="7" xfId="0" applyFont="1" applyFill="1" applyBorder="1" applyAlignment="1">
      <alignment horizontal="right"/>
    </xf>
    <xf numFmtId="0" fontId="12" fillId="5" borderId="5" xfId="0" applyFont="1" applyFill="1" applyBorder="1" applyAlignment="1">
      <alignment horizontal="right" wrapText="1"/>
    </xf>
    <xf numFmtId="3" fontId="0" fillId="0" borderId="1" xfId="0" applyNumberFormat="1" applyBorder="1"/>
    <xf numFmtId="0" fontId="0" fillId="0" borderId="1" xfId="0" applyBorder="1"/>
    <xf numFmtId="0" fontId="0" fillId="0" borderId="1" xfId="0" applyBorder="1" applyAlignment="1">
      <alignment wrapText="1"/>
    </xf>
    <xf numFmtId="4" fontId="0" fillId="0" borderId="1" xfId="0" applyNumberFormat="1" applyBorder="1"/>
    <xf numFmtId="4" fontId="0" fillId="0" borderId="0" xfId="0" applyNumberFormat="1"/>
    <xf numFmtId="0" fontId="0" fillId="0" borderId="1" xfId="0" applyFill="1" applyBorder="1"/>
    <xf numFmtId="3" fontId="0" fillId="0" borderId="1" xfId="0" applyNumberFormat="1" applyFill="1" applyBorder="1"/>
    <xf numFmtId="0" fontId="1" fillId="5" borderId="0" xfId="0" applyFont="1" applyFill="1" applyAlignment="1">
      <alignment horizontal="center"/>
    </xf>
    <xf numFmtId="0" fontId="1" fillId="5" borderId="0" xfId="0" applyFont="1" applyFill="1"/>
    <xf numFmtId="0" fontId="1" fillId="5" borderId="0" xfId="0" applyFont="1" applyFill="1" applyAlignment="1">
      <alignment horizontal="center" vertical="center"/>
    </xf>
    <xf numFmtId="165" fontId="1" fillId="5" borderId="0" xfId="0" applyNumberFormat="1" applyFont="1" applyFill="1" applyAlignment="1">
      <alignment horizontal="center" vertical="center"/>
    </xf>
    <xf numFmtId="166" fontId="1" fillId="5" borderId="0" xfId="0" applyNumberFormat="1" applyFont="1" applyFill="1" applyAlignment="1">
      <alignment horizontal="center" vertical="center"/>
    </xf>
    <xf numFmtId="1" fontId="1" fillId="5" borderId="0" xfId="0" applyNumberFormat="1" applyFont="1" applyFill="1" applyAlignment="1">
      <alignment horizontal="center" vertical="center"/>
    </xf>
    <xf numFmtId="0" fontId="4" fillId="3" borderId="1" xfId="0" applyFont="1" applyFill="1" applyBorder="1" applyAlignment="1">
      <alignment wrapText="1"/>
    </xf>
    <xf numFmtId="3" fontId="0" fillId="0" borderId="1" xfId="0" applyNumberFormat="1" applyBorder="1" applyAlignment="1">
      <alignment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7" fillId="0" borderId="1" xfId="0" applyFont="1" applyBorder="1"/>
    <xf numFmtId="3" fontId="2" fillId="0" borderId="8"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3" fontId="2" fillId="2" borderId="4" xfId="0" applyNumberFormat="1" applyFont="1" applyFill="1" applyBorder="1" applyAlignment="1">
      <alignment vertical="center" wrapText="1"/>
    </xf>
    <xf numFmtId="0" fontId="3" fillId="0" borderId="6" xfId="0" applyFont="1" applyFill="1" applyBorder="1" applyAlignment="1">
      <alignment vertical="center" wrapText="1"/>
    </xf>
    <xf numFmtId="0" fontId="1" fillId="0" borderId="6" xfId="0" applyFont="1" applyFill="1" applyBorder="1" applyAlignment="1">
      <alignment vertical="center" wrapText="1"/>
    </xf>
    <xf numFmtId="0" fontId="2" fillId="2" borderId="6" xfId="0" applyFont="1" applyFill="1" applyBorder="1" applyAlignment="1">
      <alignment horizontal="center" vertical="center" wrapText="1"/>
    </xf>
    <xf numFmtId="0" fontId="1" fillId="3" borderId="6" xfId="0" applyFont="1" applyFill="1" applyBorder="1" applyAlignment="1">
      <alignment vertical="center" wrapText="1"/>
    </xf>
    <xf numFmtId="3" fontId="3" fillId="0" borderId="6" xfId="0" applyNumberFormat="1" applyFont="1" applyFill="1" applyBorder="1" applyAlignment="1">
      <alignment vertical="center" wrapText="1"/>
    </xf>
    <xf numFmtId="0" fontId="1" fillId="0" borderId="6" xfId="0" applyFont="1" applyFill="1" applyBorder="1" applyAlignment="1">
      <alignment horizontal="center" vertical="center" wrapText="1"/>
    </xf>
    <xf numFmtId="0" fontId="2" fillId="3" borderId="6" xfId="0" applyFont="1" applyFill="1" applyBorder="1" applyAlignment="1">
      <alignment vertical="center" wrapText="1"/>
    </xf>
    <xf numFmtId="0" fontId="2" fillId="4" borderId="11" xfId="0" applyFont="1" applyFill="1" applyBorder="1" applyAlignment="1">
      <alignment vertical="center" wrapText="1"/>
    </xf>
    <xf numFmtId="3" fontId="2" fillId="4" borderId="11" xfId="0" applyNumberFormat="1" applyFont="1" applyFill="1" applyBorder="1" applyAlignment="1">
      <alignment vertical="center" wrapText="1"/>
    </xf>
    <xf numFmtId="0" fontId="7" fillId="0" borderId="4" xfId="0" applyFont="1" applyBorder="1"/>
    <xf numFmtId="0" fontId="7" fillId="0" borderId="10" xfId="0" applyFont="1" applyBorder="1"/>
    <xf numFmtId="0" fontId="7" fillId="0" borderId="11" xfId="0" applyFont="1" applyBorder="1"/>
    <xf numFmtId="3" fontId="16" fillId="0" borderId="5" xfId="0" applyNumberFormat="1" applyFont="1" applyBorder="1"/>
    <xf numFmtId="3" fontId="11" fillId="0" borderId="7" xfId="0" applyNumberFormat="1" applyFont="1" applyBorder="1"/>
    <xf numFmtId="3" fontId="16" fillId="0" borderId="7" xfId="0" applyNumberFormat="1" applyFont="1" applyBorder="1"/>
    <xf numFmtId="3" fontId="16" fillId="0" borderId="12" xfId="0" applyNumberFormat="1" applyFont="1" applyBorder="1"/>
    <xf numFmtId="0" fontId="2" fillId="0" borderId="13" xfId="0" applyFont="1" applyBorder="1" applyAlignment="1">
      <alignment horizontal="left" vertical="center" wrapText="1"/>
    </xf>
    <xf numFmtId="0" fontId="0" fillId="0" borderId="0" xfId="0" applyAlignment="1">
      <alignment vertical="center"/>
    </xf>
    <xf numFmtId="0" fontId="12" fillId="5" borderId="0" xfId="0" applyFont="1" applyFill="1" applyAlignment="1">
      <alignment horizontal="right" vertical="top" wrapText="1"/>
    </xf>
    <xf numFmtId="0" fontId="12" fillId="5" borderId="0" xfId="0" applyFont="1" applyFill="1" applyAlignment="1">
      <alignment horizontal="center" vertical="top" wrapText="1"/>
    </xf>
    <xf numFmtId="0" fontId="0" fillId="0" borderId="1" xfId="0" applyFont="1" applyBorder="1"/>
    <xf numFmtId="0" fontId="12" fillId="5" borderId="0" xfId="0" applyFont="1" applyFill="1" applyAlignment="1">
      <alignment horizontal="right" vertical="top" wrapText="1"/>
    </xf>
    <xf numFmtId="0" fontId="12" fillId="5" borderId="0" xfId="0" applyFont="1" applyFill="1" applyAlignment="1">
      <alignment horizontal="center" vertical="top" wrapText="1"/>
    </xf>
    <xf numFmtId="3" fontId="0" fillId="5" borderId="1" xfId="0" applyNumberFormat="1" applyFill="1" applyBorder="1"/>
    <xf numFmtId="0" fontId="15" fillId="0" borderId="1" xfId="0" applyFont="1" applyBorder="1" applyAlignment="1">
      <alignment wrapText="1"/>
    </xf>
    <xf numFmtId="0" fontId="0" fillId="4" borderId="1" xfId="0" applyFill="1" applyBorder="1"/>
    <xf numFmtId="0" fontId="0" fillId="5" borderId="1" xfId="0" applyFill="1" applyBorder="1"/>
    <xf numFmtId="0" fontId="0" fillId="0" borderId="1" xfId="0" applyFont="1" applyBorder="1" applyAlignment="1">
      <alignment wrapText="1"/>
    </xf>
    <xf numFmtId="3" fontId="0" fillId="4" borderId="1" xfId="0" applyNumberFormat="1" applyFill="1" applyBorder="1"/>
    <xf numFmtId="0" fontId="1" fillId="0" borderId="0" xfId="0" applyFont="1" applyAlignment="1">
      <alignment horizontal="right" vertical="center" wrapText="1"/>
    </xf>
    <xf numFmtId="0" fontId="2" fillId="0" borderId="0" xfId="0" applyFont="1" applyAlignment="1">
      <alignment horizontal="left" vertical="center"/>
    </xf>
    <xf numFmtId="0" fontId="2" fillId="0" borderId="0" xfId="0" applyFont="1" applyBorder="1" applyAlignment="1">
      <alignment horizontal="left" vertical="center"/>
    </xf>
    <xf numFmtId="0" fontId="4" fillId="0" borderId="2" xfId="0" applyFont="1" applyBorder="1" applyAlignment="1">
      <alignment horizontal="left" vertic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0" fillId="0" borderId="8" xfId="0" applyFont="1" applyBorder="1" applyAlignment="1">
      <alignment horizontal="center" wrapText="1"/>
    </xf>
    <xf numFmtId="0" fontId="0" fillId="0" borderId="9" xfId="0" applyFont="1" applyBorder="1" applyAlignment="1">
      <alignment horizontal="center" wrapText="1"/>
    </xf>
    <xf numFmtId="0" fontId="12" fillId="5" borderId="0" xfId="0" applyFont="1" applyFill="1" applyAlignment="1">
      <alignment horizontal="right" vertical="top" wrapText="1"/>
    </xf>
    <xf numFmtId="0" fontId="12" fillId="5" borderId="0" xfId="0" applyFont="1" applyFill="1" applyAlignment="1">
      <alignment horizontal="center" vertical="top" wrapText="1"/>
    </xf>
    <xf numFmtId="0" fontId="12" fillId="5" borderId="0" xfId="0" applyFont="1" applyFill="1" applyAlignment="1">
      <alignment horizontal="center" wrapText="1"/>
    </xf>
    <xf numFmtId="165" fontId="2" fillId="5" borderId="1" xfId="0" applyNumberFormat="1" applyFont="1" applyFill="1" applyBorder="1" applyAlignment="1">
      <alignment horizontal="center" vertical="center" wrapText="1"/>
    </xf>
    <xf numFmtId="0" fontId="1" fillId="5" borderId="0" xfId="0" applyFont="1" applyFill="1" applyAlignment="1">
      <alignment horizontal="right" vertical="center" wrapText="1"/>
    </xf>
    <xf numFmtId="0" fontId="2" fillId="5" borderId="0" xfId="0" applyFont="1" applyFill="1" applyAlignment="1">
      <alignment horizontal="center" vertical="center" wrapText="1"/>
    </xf>
    <xf numFmtId="0" fontId="0" fillId="0" borderId="0" xfId="0" applyAlignment="1">
      <alignment horizontal="center" vertical="center" wrapText="1"/>
    </xf>
    <xf numFmtId="0" fontId="13" fillId="5" borderId="0" xfId="0" applyFont="1" applyFill="1" applyAlignment="1">
      <alignment horizontal="left" vertical="center"/>
    </xf>
    <xf numFmtId="0" fontId="1" fillId="5" borderId="0" xfId="0" applyFont="1" applyFill="1" applyAlignment="1">
      <alignment horizontal="left" vertical="center"/>
    </xf>
    <xf numFmtId="0" fontId="2" fillId="5" borderId="0" xfId="0" applyFont="1" applyFill="1" applyAlignment="1">
      <alignment horizontal="left" vertical="center" wrapText="1"/>
    </xf>
    <xf numFmtId="0" fontId="2" fillId="5" borderId="0"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66" fontId="2" fillId="5" borderId="1" xfId="0" applyNumberFormat="1" applyFont="1" applyFill="1" applyBorder="1" applyAlignment="1">
      <alignment horizontal="center" vertical="center" wrapText="1"/>
    </xf>
    <xf numFmtId="1" fontId="2" fillId="5"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8" xfId="0"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wrapText="1"/>
    </xf>
    <xf numFmtId="0" fontId="0" fillId="0" borderId="1" xfId="0"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J102"/>
  <sheetViews>
    <sheetView workbookViewId="0">
      <selection sqref="A1:I11"/>
    </sheetView>
  </sheetViews>
  <sheetFormatPr defaultRowHeight="15.75"/>
  <cols>
    <col min="1" max="1" width="5.85546875" style="5" customWidth="1"/>
    <col min="2" max="2" width="41.85546875" style="4" customWidth="1"/>
    <col min="3" max="3" width="6.28515625" style="5" customWidth="1"/>
    <col min="4" max="4" width="8" style="5" customWidth="1"/>
    <col min="5" max="5" width="13.140625" style="6" customWidth="1"/>
    <col min="6" max="6" width="14.140625" style="9" customWidth="1"/>
    <col min="7" max="7" width="12.85546875" style="9" customWidth="1"/>
    <col min="8" max="8" width="13.85546875" style="9" customWidth="1"/>
    <col min="9" max="9" width="13.28515625" style="9" customWidth="1"/>
    <col min="10" max="10" width="9.85546875" bestFit="1" customWidth="1"/>
  </cols>
  <sheetData>
    <row r="1" spans="1:10" ht="58.5" customHeight="1">
      <c r="A1" s="108" t="s">
        <v>28</v>
      </c>
      <c r="B1" s="108"/>
      <c r="C1" s="108"/>
      <c r="D1" s="108"/>
      <c r="E1" s="108"/>
      <c r="F1" s="108"/>
      <c r="G1" s="108"/>
      <c r="H1" s="108"/>
      <c r="I1" s="108"/>
    </row>
    <row r="3" spans="1:10">
      <c r="A3" s="1"/>
    </row>
    <row r="4" spans="1:10">
      <c r="A4" s="114" t="s">
        <v>0</v>
      </c>
      <c r="B4" s="114"/>
      <c r="C4" s="114"/>
      <c r="D4" s="114"/>
      <c r="E4" s="114"/>
      <c r="F4" s="114"/>
      <c r="G4" s="114"/>
      <c r="H4" s="114"/>
      <c r="I4" s="114"/>
    </row>
    <row r="5" spans="1:10">
      <c r="A5" s="114" t="s">
        <v>33</v>
      </c>
      <c r="B5" s="114"/>
      <c r="C5" s="114"/>
      <c r="D5" s="114"/>
      <c r="E5" s="114"/>
      <c r="F5" s="114"/>
      <c r="G5" s="114"/>
      <c r="H5" s="114"/>
      <c r="I5" s="114"/>
    </row>
    <row r="6" spans="1:10">
      <c r="A6" s="24"/>
      <c r="B6" s="24"/>
      <c r="C6" s="24"/>
      <c r="D6" s="24"/>
      <c r="E6" s="24"/>
      <c r="F6" s="24"/>
      <c r="G6" s="24"/>
      <c r="H6" s="24"/>
      <c r="I6" s="24"/>
    </row>
    <row r="7" spans="1:10">
      <c r="A7" s="109" t="s">
        <v>29</v>
      </c>
      <c r="B7" s="109"/>
      <c r="C7" s="109"/>
      <c r="D7" s="109"/>
      <c r="E7" s="109"/>
      <c r="F7" s="109"/>
      <c r="G7" s="109"/>
      <c r="H7" s="109"/>
      <c r="I7" s="109"/>
    </row>
    <row r="8" spans="1:10">
      <c r="A8" s="109" t="s">
        <v>79</v>
      </c>
      <c r="B8" s="109"/>
      <c r="C8" s="109"/>
      <c r="D8" s="109"/>
      <c r="E8" s="109"/>
      <c r="F8" s="109"/>
      <c r="G8" s="109"/>
      <c r="H8" s="109"/>
      <c r="I8" s="109"/>
    </row>
    <row r="9" spans="1:10">
      <c r="A9" s="110" t="s">
        <v>58</v>
      </c>
      <c r="B9" s="110"/>
      <c r="C9" s="110"/>
      <c r="D9" s="110"/>
      <c r="E9" s="110"/>
      <c r="F9" s="110"/>
      <c r="G9" s="110"/>
      <c r="H9" s="110"/>
      <c r="I9" s="110"/>
    </row>
    <row r="10" spans="1:10" ht="31.5" customHeight="1">
      <c r="A10" s="112" t="s">
        <v>1</v>
      </c>
      <c r="B10" s="112" t="s">
        <v>2</v>
      </c>
      <c r="C10" s="112" t="s">
        <v>23</v>
      </c>
      <c r="D10" s="112" t="s">
        <v>3</v>
      </c>
      <c r="E10" s="113" t="s">
        <v>4</v>
      </c>
      <c r="F10" s="113" t="s">
        <v>5</v>
      </c>
      <c r="G10" s="113" t="s">
        <v>6</v>
      </c>
      <c r="H10" s="113"/>
      <c r="I10" s="113"/>
    </row>
    <row r="11" spans="1:10" ht="63">
      <c r="A11" s="112"/>
      <c r="B11" s="112"/>
      <c r="C11" s="112"/>
      <c r="D11" s="112"/>
      <c r="E11" s="113"/>
      <c r="F11" s="113"/>
      <c r="G11" s="18" t="s">
        <v>7</v>
      </c>
      <c r="H11" s="18" t="s">
        <v>8</v>
      </c>
      <c r="I11" s="18" t="s">
        <v>9</v>
      </c>
    </row>
    <row r="12" spans="1:10">
      <c r="A12" s="19">
        <v>1</v>
      </c>
      <c r="B12" s="2" t="s">
        <v>18</v>
      </c>
      <c r="C12" s="3"/>
      <c r="D12" s="3"/>
      <c r="E12" s="7"/>
      <c r="F12" s="8">
        <f>F13+F17+F18+F19+F20+F21</f>
        <v>5081680</v>
      </c>
      <c r="G12" s="8">
        <f>G20</f>
        <v>0</v>
      </c>
      <c r="H12" s="8">
        <v>0</v>
      </c>
      <c r="I12" s="8">
        <f>F12</f>
        <v>5081680</v>
      </c>
    </row>
    <row r="13" spans="1:10">
      <c r="A13" s="14"/>
      <c r="B13" s="14" t="s">
        <v>12</v>
      </c>
      <c r="C13" s="14"/>
      <c r="D13" s="14"/>
      <c r="E13" s="13"/>
      <c r="F13" s="13">
        <f>F14+F15+F16</f>
        <v>3800000</v>
      </c>
      <c r="G13" s="12">
        <v>0</v>
      </c>
      <c r="H13" s="12">
        <v>0</v>
      </c>
      <c r="I13" s="12">
        <f>F13</f>
        <v>3800000</v>
      </c>
      <c r="J13" s="17"/>
    </row>
    <row r="14" spans="1:10">
      <c r="A14" s="10"/>
      <c r="B14" s="10" t="s">
        <v>19</v>
      </c>
      <c r="C14" s="10" t="s">
        <v>22</v>
      </c>
      <c r="D14" s="10">
        <v>10</v>
      </c>
      <c r="E14" s="12">
        <v>180000</v>
      </c>
      <c r="F14" s="12">
        <f>E14*D14</f>
        <v>1800000</v>
      </c>
      <c r="G14" s="12">
        <v>0</v>
      </c>
      <c r="H14" s="12">
        <v>0</v>
      </c>
      <c r="I14" s="12">
        <f>F14</f>
        <v>1800000</v>
      </c>
      <c r="J14" s="17"/>
    </row>
    <row r="15" spans="1:10">
      <c r="A15" s="10"/>
      <c r="B15" s="10" t="s">
        <v>20</v>
      </c>
      <c r="C15" s="10" t="s">
        <v>22</v>
      </c>
      <c r="D15" s="10">
        <v>10</v>
      </c>
      <c r="E15" s="12">
        <v>120000</v>
      </c>
      <c r="F15" s="12">
        <f t="shared" ref="F15:F23" si="0">E15*D15</f>
        <v>1200000</v>
      </c>
      <c r="G15" s="12">
        <v>0</v>
      </c>
      <c r="H15" s="12">
        <v>0</v>
      </c>
      <c r="I15" s="12">
        <f t="shared" ref="I15" si="1">F15</f>
        <v>1200000</v>
      </c>
    </row>
    <row r="16" spans="1:10">
      <c r="A16" s="10"/>
      <c r="B16" s="10" t="s">
        <v>21</v>
      </c>
      <c r="C16" s="10" t="s">
        <v>22</v>
      </c>
      <c r="D16" s="10">
        <v>10</v>
      </c>
      <c r="E16" s="12">
        <v>80000</v>
      </c>
      <c r="F16" s="12">
        <f t="shared" si="0"/>
        <v>800000</v>
      </c>
      <c r="G16" s="12">
        <v>0</v>
      </c>
      <c r="H16" s="12">
        <v>0</v>
      </c>
      <c r="I16" s="12">
        <f>F16</f>
        <v>800000</v>
      </c>
    </row>
    <row r="17" spans="1:10" ht="31.5">
      <c r="A17" s="14"/>
      <c r="B17" s="14" t="s">
        <v>13</v>
      </c>
      <c r="C17" s="14" t="s">
        <v>22</v>
      </c>
      <c r="D17" s="14">
        <v>10</v>
      </c>
      <c r="E17" s="13">
        <v>31768</v>
      </c>
      <c r="F17" s="13">
        <f t="shared" si="0"/>
        <v>317680</v>
      </c>
      <c r="G17" s="12">
        <v>0</v>
      </c>
      <c r="H17" s="12">
        <v>0</v>
      </c>
      <c r="I17" s="12">
        <f>F17</f>
        <v>317680</v>
      </c>
    </row>
    <row r="18" spans="1:10" ht="31.5">
      <c r="A18" s="14"/>
      <c r="B18" s="14" t="s">
        <v>14</v>
      </c>
      <c r="C18" s="14" t="s">
        <v>22</v>
      </c>
      <c r="D18" s="14">
        <v>10</v>
      </c>
      <c r="E18" s="13">
        <v>11400</v>
      </c>
      <c r="F18" s="13">
        <f t="shared" si="0"/>
        <v>114000</v>
      </c>
      <c r="G18" s="12">
        <v>0</v>
      </c>
      <c r="H18" s="12">
        <v>0</v>
      </c>
      <c r="I18" s="12">
        <f t="shared" ref="I18:I21" si="2">F18</f>
        <v>114000</v>
      </c>
    </row>
    <row r="19" spans="1:10">
      <c r="A19" s="14"/>
      <c r="B19" s="14" t="s">
        <v>15</v>
      </c>
      <c r="C19" s="14" t="s">
        <v>22</v>
      </c>
      <c r="D19" s="14">
        <v>10</v>
      </c>
      <c r="E19" s="13">
        <v>10000</v>
      </c>
      <c r="F19" s="13">
        <f t="shared" si="0"/>
        <v>100000</v>
      </c>
      <c r="G19" s="12">
        <v>0</v>
      </c>
      <c r="H19" s="12">
        <v>0</v>
      </c>
      <c r="I19" s="12">
        <f t="shared" si="2"/>
        <v>100000</v>
      </c>
    </row>
    <row r="20" spans="1:10" ht="31.5">
      <c r="A20" s="14"/>
      <c r="B20" s="14" t="s">
        <v>32</v>
      </c>
      <c r="C20" s="14" t="s">
        <v>22</v>
      </c>
      <c r="D20" s="14">
        <v>10</v>
      </c>
      <c r="E20" s="13">
        <v>60000</v>
      </c>
      <c r="F20" s="13">
        <f t="shared" si="0"/>
        <v>600000</v>
      </c>
      <c r="G20" s="12">
        <v>0</v>
      </c>
      <c r="H20" s="12">
        <v>0</v>
      </c>
      <c r="I20" s="12">
        <f>F20</f>
        <v>600000</v>
      </c>
    </row>
    <row r="21" spans="1:10" ht="63">
      <c r="A21" s="14"/>
      <c r="B21" s="14" t="s">
        <v>16</v>
      </c>
      <c r="C21" s="14" t="s">
        <v>22</v>
      </c>
      <c r="D21" s="14"/>
      <c r="E21" s="13"/>
      <c r="F21" s="13">
        <f>F22+F23</f>
        <v>150000</v>
      </c>
      <c r="G21" s="12">
        <v>0</v>
      </c>
      <c r="H21" s="12">
        <v>0</v>
      </c>
      <c r="I21" s="12">
        <f t="shared" si="2"/>
        <v>150000</v>
      </c>
      <c r="J21" s="17"/>
    </row>
    <row r="22" spans="1:10">
      <c r="A22" s="10"/>
      <c r="B22" s="10" t="s">
        <v>24</v>
      </c>
      <c r="C22" s="10" t="s">
        <v>22</v>
      </c>
      <c r="D22" s="10">
        <v>10</v>
      </c>
      <c r="E22" s="12">
        <v>10000</v>
      </c>
      <c r="F22" s="12">
        <f t="shared" si="0"/>
        <v>100000</v>
      </c>
      <c r="G22" s="12">
        <v>0</v>
      </c>
      <c r="H22" s="12">
        <v>0</v>
      </c>
      <c r="I22" s="12">
        <f>F22</f>
        <v>100000</v>
      </c>
    </row>
    <row r="23" spans="1:10">
      <c r="A23" s="10"/>
      <c r="B23" s="10" t="s">
        <v>25</v>
      </c>
      <c r="C23" s="10" t="s">
        <v>22</v>
      </c>
      <c r="D23" s="10">
        <v>10</v>
      </c>
      <c r="E23" s="12">
        <v>5000</v>
      </c>
      <c r="F23" s="12">
        <f t="shared" si="0"/>
        <v>50000</v>
      </c>
      <c r="G23" s="12">
        <v>0</v>
      </c>
      <c r="H23" s="12">
        <v>0</v>
      </c>
      <c r="I23" s="12">
        <f t="shared" ref="I23" si="3">F23</f>
        <v>50000</v>
      </c>
    </row>
    <row r="24" spans="1:10">
      <c r="A24" s="19">
        <v>2</v>
      </c>
      <c r="B24" s="2" t="s">
        <v>10</v>
      </c>
      <c r="C24" s="3"/>
      <c r="D24" s="3"/>
      <c r="E24" s="7"/>
      <c r="F24" s="8">
        <f>F25+F28+F34+F40+F46+F52+F57+F63+F68+F72+F76</f>
        <v>12122320</v>
      </c>
      <c r="G24" s="8">
        <v>0</v>
      </c>
      <c r="H24" s="8">
        <v>0</v>
      </c>
      <c r="I24" s="8">
        <f t="shared" ref="I24:I29" si="4">F24</f>
        <v>12122320</v>
      </c>
      <c r="J24" s="17"/>
    </row>
    <row r="25" spans="1:10" ht="47.25">
      <c r="A25" s="27"/>
      <c r="B25" s="28" t="s">
        <v>50</v>
      </c>
      <c r="C25" s="27"/>
      <c r="D25" s="27"/>
      <c r="E25" s="29"/>
      <c r="F25" s="30">
        <f>F26</f>
        <v>500000</v>
      </c>
      <c r="G25" s="30">
        <v>0</v>
      </c>
      <c r="H25" s="30">
        <v>0</v>
      </c>
      <c r="I25" s="30">
        <f t="shared" ref="I25:I26" si="5">F25</f>
        <v>500000</v>
      </c>
      <c r="J25" s="17"/>
    </row>
    <row r="26" spans="1:10" ht="47.25">
      <c r="A26" s="13"/>
      <c r="B26" s="13" t="s">
        <v>17</v>
      </c>
      <c r="C26" s="13"/>
      <c r="D26" s="13"/>
      <c r="E26" s="13"/>
      <c r="F26" s="13">
        <f>F27</f>
        <v>500000</v>
      </c>
      <c r="G26" s="13">
        <v>0</v>
      </c>
      <c r="H26" s="13">
        <v>0</v>
      </c>
      <c r="I26" s="13">
        <f t="shared" si="5"/>
        <v>500000</v>
      </c>
      <c r="J26" s="17"/>
    </row>
    <row r="27" spans="1:10" s="34" customFormat="1">
      <c r="A27" s="32"/>
      <c r="B27" s="10" t="s">
        <v>51</v>
      </c>
      <c r="C27" s="10" t="s">
        <v>26</v>
      </c>
      <c r="D27" s="10">
        <v>1</v>
      </c>
      <c r="E27" s="12">
        <v>500000</v>
      </c>
      <c r="F27" s="12">
        <f>E27*D27</f>
        <v>500000</v>
      </c>
      <c r="G27" s="12">
        <v>0</v>
      </c>
      <c r="H27" s="12">
        <v>0</v>
      </c>
      <c r="I27" s="12">
        <f>F27</f>
        <v>500000</v>
      </c>
      <c r="J27" s="33"/>
    </row>
    <row r="28" spans="1:10" ht="78.75">
      <c r="A28" s="27"/>
      <c r="B28" s="28" t="s">
        <v>52</v>
      </c>
      <c r="C28" s="27"/>
      <c r="D28" s="27"/>
      <c r="E28" s="29"/>
      <c r="F28" s="30">
        <f>F29+F31</f>
        <v>1530000</v>
      </c>
      <c r="G28" s="30">
        <v>0</v>
      </c>
      <c r="H28" s="30">
        <v>0</v>
      </c>
      <c r="I28" s="30">
        <f t="shared" si="4"/>
        <v>1530000</v>
      </c>
    </row>
    <row r="29" spans="1:10" ht="47.25">
      <c r="A29" s="13"/>
      <c r="B29" s="13" t="s">
        <v>17</v>
      </c>
      <c r="C29" s="13"/>
      <c r="D29" s="13"/>
      <c r="E29" s="13"/>
      <c r="F29" s="13">
        <f>F30</f>
        <v>1000000</v>
      </c>
      <c r="G29" s="13">
        <v>0</v>
      </c>
      <c r="H29" s="13">
        <v>0</v>
      </c>
      <c r="I29" s="13">
        <f t="shared" si="4"/>
        <v>1000000</v>
      </c>
    </row>
    <row r="30" spans="1:10">
      <c r="A30" s="13"/>
      <c r="B30" s="12" t="s">
        <v>40</v>
      </c>
      <c r="C30" s="12" t="s">
        <v>26</v>
      </c>
      <c r="D30" s="12">
        <v>1</v>
      </c>
      <c r="E30" s="12">
        <v>1000000</v>
      </c>
      <c r="F30" s="12">
        <f>E30*D30</f>
        <v>1000000</v>
      </c>
      <c r="G30" s="12">
        <v>0</v>
      </c>
      <c r="H30" s="12">
        <v>0</v>
      </c>
      <c r="I30" s="12">
        <f t="shared" ref="I30:I36" si="6">F30</f>
        <v>1000000</v>
      </c>
    </row>
    <row r="31" spans="1:10" ht="31.5">
      <c r="A31" s="13"/>
      <c r="B31" s="13" t="s">
        <v>27</v>
      </c>
      <c r="C31" s="13"/>
      <c r="D31" s="13"/>
      <c r="E31" s="13"/>
      <c r="F31" s="13">
        <f>F32+F33</f>
        <v>530000</v>
      </c>
      <c r="G31" s="13">
        <v>0</v>
      </c>
      <c r="H31" s="13">
        <v>0</v>
      </c>
      <c r="I31" s="13">
        <f t="shared" si="6"/>
        <v>530000</v>
      </c>
    </row>
    <row r="32" spans="1:10">
      <c r="A32" s="13"/>
      <c r="B32" s="12" t="s">
        <v>41</v>
      </c>
      <c r="C32" s="12" t="s">
        <v>26</v>
      </c>
      <c r="D32" s="12">
        <v>1</v>
      </c>
      <c r="E32" s="12">
        <v>80000</v>
      </c>
      <c r="F32" s="12">
        <f>E32*D32</f>
        <v>80000</v>
      </c>
      <c r="G32" s="12">
        <v>0</v>
      </c>
      <c r="H32" s="12">
        <v>0</v>
      </c>
      <c r="I32" s="12">
        <f t="shared" si="6"/>
        <v>80000</v>
      </c>
    </row>
    <row r="33" spans="1:9">
      <c r="A33" s="10"/>
      <c r="B33" s="10" t="s">
        <v>42</v>
      </c>
      <c r="C33" s="10" t="s">
        <v>26</v>
      </c>
      <c r="D33" s="10">
        <v>3</v>
      </c>
      <c r="E33" s="12">
        <v>150000</v>
      </c>
      <c r="F33" s="12">
        <f>E33*D33</f>
        <v>450000</v>
      </c>
      <c r="G33" s="12">
        <v>0</v>
      </c>
      <c r="H33" s="12">
        <v>0</v>
      </c>
      <c r="I33" s="12">
        <f t="shared" si="6"/>
        <v>450000</v>
      </c>
    </row>
    <row r="34" spans="1:9" ht="94.5">
      <c r="A34" s="27"/>
      <c r="B34" s="28" t="s">
        <v>53</v>
      </c>
      <c r="C34" s="28"/>
      <c r="D34" s="28"/>
      <c r="E34" s="30"/>
      <c r="F34" s="30">
        <f>F35+F37</f>
        <v>1030000</v>
      </c>
      <c r="G34" s="30">
        <v>0</v>
      </c>
      <c r="H34" s="30">
        <v>0</v>
      </c>
      <c r="I34" s="30">
        <f t="shared" si="6"/>
        <v>1030000</v>
      </c>
    </row>
    <row r="35" spans="1:9" ht="47.25">
      <c r="A35" s="14"/>
      <c r="B35" s="13" t="s">
        <v>17</v>
      </c>
      <c r="C35" s="15"/>
      <c r="D35" s="15"/>
      <c r="E35" s="16"/>
      <c r="F35" s="13">
        <f>F36</f>
        <v>500000</v>
      </c>
      <c r="G35" s="13">
        <v>0</v>
      </c>
      <c r="H35" s="13">
        <v>0</v>
      </c>
      <c r="I35" s="13">
        <f t="shared" si="6"/>
        <v>500000</v>
      </c>
    </row>
    <row r="36" spans="1:9">
      <c r="A36" s="14"/>
      <c r="B36" s="10" t="s">
        <v>43</v>
      </c>
      <c r="C36" s="10" t="s">
        <v>26</v>
      </c>
      <c r="D36" s="10">
        <v>1</v>
      </c>
      <c r="E36" s="12">
        <v>500000</v>
      </c>
      <c r="F36" s="12">
        <f>E36*D36</f>
        <v>500000</v>
      </c>
      <c r="G36" s="12">
        <v>0</v>
      </c>
      <c r="H36" s="12">
        <v>0</v>
      </c>
      <c r="I36" s="12">
        <f t="shared" si="6"/>
        <v>500000</v>
      </c>
    </row>
    <row r="37" spans="1:9" ht="31.5">
      <c r="A37" s="10"/>
      <c r="B37" s="13" t="s">
        <v>27</v>
      </c>
      <c r="C37" s="10"/>
      <c r="D37" s="10"/>
      <c r="E37" s="12"/>
      <c r="F37" s="13">
        <f>F38+F39</f>
        <v>530000</v>
      </c>
      <c r="G37" s="13">
        <v>0</v>
      </c>
      <c r="H37" s="13">
        <v>0</v>
      </c>
      <c r="I37" s="13">
        <f t="shared" ref="I37" si="7">F37</f>
        <v>530000</v>
      </c>
    </row>
    <row r="38" spans="1:9">
      <c r="A38" s="10"/>
      <c r="B38" s="12" t="s">
        <v>41</v>
      </c>
      <c r="C38" s="12" t="s">
        <v>26</v>
      </c>
      <c r="D38" s="12">
        <v>1</v>
      </c>
      <c r="E38" s="12">
        <v>80000</v>
      </c>
      <c r="F38" s="12">
        <f>E38*D38</f>
        <v>80000</v>
      </c>
      <c r="G38" s="12">
        <v>0</v>
      </c>
      <c r="H38" s="12">
        <v>0</v>
      </c>
      <c r="I38" s="12">
        <f>F38</f>
        <v>80000</v>
      </c>
    </row>
    <row r="39" spans="1:9">
      <c r="A39" s="10"/>
      <c r="B39" s="10" t="s">
        <v>42</v>
      </c>
      <c r="C39" s="10" t="s">
        <v>26</v>
      </c>
      <c r="D39" s="10">
        <v>3</v>
      </c>
      <c r="E39" s="12">
        <v>150000</v>
      </c>
      <c r="F39" s="12">
        <f>E39*D39</f>
        <v>450000</v>
      </c>
      <c r="G39" s="12">
        <v>0</v>
      </c>
      <c r="H39" s="12">
        <v>0</v>
      </c>
      <c r="I39" s="12">
        <f>F39</f>
        <v>450000</v>
      </c>
    </row>
    <row r="40" spans="1:9" ht="78.75">
      <c r="A40" s="27"/>
      <c r="B40" s="28" t="s">
        <v>54</v>
      </c>
      <c r="C40" s="28"/>
      <c r="D40" s="28"/>
      <c r="E40" s="30"/>
      <c r="F40" s="30">
        <f>F41+F43</f>
        <v>1530000</v>
      </c>
      <c r="G40" s="30">
        <v>0</v>
      </c>
      <c r="H40" s="30">
        <v>0</v>
      </c>
      <c r="I40" s="30">
        <f>F40</f>
        <v>1530000</v>
      </c>
    </row>
    <row r="41" spans="1:9" ht="47.25">
      <c r="A41" s="14"/>
      <c r="B41" s="13" t="s">
        <v>17</v>
      </c>
      <c r="C41" s="15"/>
      <c r="D41" s="15"/>
      <c r="E41" s="16"/>
      <c r="F41" s="13">
        <f>F42</f>
        <v>1000000</v>
      </c>
      <c r="G41" s="13">
        <v>0</v>
      </c>
      <c r="H41" s="13">
        <v>0</v>
      </c>
      <c r="I41" s="13">
        <f>F41</f>
        <v>1000000</v>
      </c>
    </row>
    <row r="42" spans="1:9">
      <c r="A42" s="14"/>
      <c r="B42" s="10" t="s">
        <v>43</v>
      </c>
      <c r="C42" s="10" t="s">
        <v>26</v>
      </c>
      <c r="D42" s="10">
        <v>1</v>
      </c>
      <c r="E42" s="12">
        <v>1000000</v>
      </c>
      <c r="F42" s="12">
        <f>E42*D42</f>
        <v>1000000</v>
      </c>
      <c r="G42" s="12">
        <v>0</v>
      </c>
      <c r="H42" s="12">
        <v>0</v>
      </c>
      <c r="I42" s="12">
        <f>F42</f>
        <v>1000000</v>
      </c>
    </row>
    <row r="43" spans="1:9" ht="31.5">
      <c r="A43" s="14"/>
      <c r="B43" s="13" t="s">
        <v>27</v>
      </c>
      <c r="C43" s="10"/>
      <c r="D43" s="10"/>
      <c r="E43" s="12"/>
      <c r="F43" s="13">
        <f>F44+F45</f>
        <v>530000</v>
      </c>
      <c r="G43" s="13">
        <v>0</v>
      </c>
      <c r="H43" s="13">
        <v>0</v>
      </c>
      <c r="I43" s="13">
        <f t="shared" ref="I43" si="8">F43</f>
        <v>530000</v>
      </c>
    </row>
    <row r="44" spans="1:9">
      <c r="A44" s="14"/>
      <c r="B44" s="12" t="s">
        <v>41</v>
      </c>
      <c r="C44" s="12" t="s">
        <v>26</v>
      </c>
      <c r="D44" s="12">
        <v>1</v>
      </c>
      <c r="E44" s="12">
        <v>80000</v>
      </c>
      <c r="F44" s="12">
        <f>E44*D44</f>
        <v>80000</v>
      </c>
      <c r="G44" s="12">
        <v>0</v>
      </c>
      <c r="H44" s="12">
        <v>0</v>
      </c>
      <c r="I44" s="12">
        <f>F44</f>
        <v>80000</v>
      </c>
    </row>
    <row r="45" spans="1:9">
      <c r="A45" s="14"/>
      <c r="B45" s="10" t="s">
        <v>42</v>
      </c>
      <c r="C45" s="10" t="s">
        <v>26</v>
      </c>
      <c r="D45" s="10">
        <v>3</v>
      </c>
      <c r="E45" s="12">
        <v>150000</v>
      </c>
      <c r="F45" s="12">
        <f>E45*D45</f>
        <v>450000</v>
      </c>
      <c r="G45" s="12">
        <v>0</v>
      </c>
      <c r="H45" s="12">
        <v>0</v>
      </c>
      <c r="I45" s="12">
        <f>F45</f>
        <v>450000</v>
      </c>
    </row>
    <row r="46" spans="1:9" ht="47.25">
      <c r="A46" s="27"/>
      <c r="B46" s="31" t="s">
        <v>59</v>
      </c>
      <c r="C46" s="28"/>
      <c r="D46" s="28"/>
      <c r="E46" s="30"/>
      <c r="F46" s="30">
        <f>F47</f>
        <v>800000</v>
      </c>
      <c r="G46" s="30">
        <v>0</v>
      </c>
      <c r="H46" s="30">
        <v>0</v>
      </c>
      <c r="I46" s="30">
        <f t="shared" ref="I46:I69" si="9">F46</f>
        <v>800000</v>
      </c>
    </row>
    <row r="47" spans="1:9" ht="47.25">
      <c r="A47" s="10"/>
      <c r="B47" s="25" t="s">
        <v>44</v>
      </c>
      <c r="C47" s="10"/>
      <c r="D47" s="10"/>
      <c r="E47" s="12"/>
      <c r="F47" s="12">
        <f>F48</f>
        <v>800000</v>
      </c>
      <c r="G47" s="13">
        <v>0</v>
      </c>
      <c r="H47" s="13">
        <v>0</v>
      </c>
      <c r="I47" s="13">
        <f t="shared" si="9"/>
        <v>800000</v>
      </c>
    </row>
    <row r="48" spans="1:9" ht="31.5">
      <c r="A48" s="10"/>
      <c r="B48" s="25" t="s">
        <v>27</v>
      </c>
      <c r="C48" s="10"/>
      <c r="D48" s="10"/>
      <c r="E48" s="12"/>
      <c r="F48" s="13">
        <f>F49+F50+F51</f>
        <v>800000</v>
      </c>
      <c r="G48" s="13">
        <v>0</v>
      </c>
      <c r="H48" s="13">
        <v>0</v>
      </c>
      <c r="I48" s="13">
        <f t="shared" si="9"/>
        <v>800000</v>
      </c>
    </row>
    <row r="49" spans="1:10" s="34" customFormat="1">
      <c r="A49" s="10"/>
      <c r="B49" s="11" t="s">
        <v>41</v>
      </c>
      <c r="C49" s="10" t="s">
        <v>26</v>
      </c>
      <c r="D49" s="10">
        <v>1</v>
      </c>
      <c r="E49" s="12">
        <v>200000</v>
      </c>
      <c r="F49" s="12">
        <f>E49*D49</f>
        <v>200000</v>
      </c>
      <c r="G49" s="12">
        <v>0</v>
      </c>
      <c r="H49" s="12">
        <v>0</v>
      </c>
      <c r="I49" s="12">
        <f t="shared" si="9"/>
        <v>200000</v>
      </c>
    </row>
    <row r="50" spans="1:10" s="34" customFormat="1">
      <c r="A50" s="10"/>
      <c r="B50" s="11" t="s">
        <v>55</v>
      </c>
      <c r="C50" s="10" t="s">
        <v>26</v>
      </c>
      <c r="D50" s="10">
        <v>1</v>
      </c>
      <c r="E50" s="12">
        <v>300000</v>
      </c>
      <c r="F50" s="12">
        <f t="shared" ref="F50:F51" si="10">E50*D50</f>
        <v>300000</v>
      </c>
      <c r="G50" s="13">
        <v>0</v>
      </c>
      <c r="H50" s="13">
        <v>0</v>
      </c>
      <c r="I50" s="12">
        <f t="shared" si="9"/>
        <v>300000</v>
      </c>
    </row>
    <row r="51" spans="1:10">
      <c r="A51" s="10"/>
      <c r="B51" s="11" t="s">
        <v>42</v>
      </c>
      <c r="C51" s="10" t="s">
        <v>26</v>
      </c>
      <c r="D51" s="10">
        <v>3</v>
      </c>
      <c r="E51" s="12">
        <v>100000</v>
      </c>
      <c r="F51" s="12">
        <f t="shared" si="10"/>
        <v>300000</v>
      </c>
      <c r="G51" s="12">
        <v>0</v>
      </c>
      <c r="H51" s="12">
        <v>0</v>
      </c>
      <c r="I51" s="12">
        <f t="shared" si="9"/>
        <v>300000</v>
      </c>
    </row>
    <row r="52" spans="1:10" ht="94.5">
      <c r="A52" s="27"/>
      <c r="B52" s="31" t="s">
        <v>60</v>
      </c>
      <c r="C52" s="28"/>
      <c r="D52" s="28"/>
      <c r="E52" s="30"/>
      <c r="F52" s="30">
        <f>F53</f>
        <v>500000</v>
      </c>
      <c r="G52" s="30">
        <v>0</v>
      </c>
      <c r="H52" s="30">
        <v>0</v>
      </c>
      <c r="I52" s="30">
        <f t="shared" si="9"/>
        <v>500000</v>
      </c>
    </row>
    <row r="53" spans="1:10" ht="47.25">
      <c r="A53" s="10"/>
      <c r="B53" s="25" t="s">
        <v>17</v>
      </c>
      <c r="C53" s="10"/>
      <c r="D53" s="10"/>
      <c r="E53" s="12"/>
      <c r="F53" s="13">
        <f>F54</f>
        <v>500000</v>
      </c>
      <c r="G53" s="13">
        <v>0</v>
      </c>
      <c r="H53" s="13">
        <v>0</v>
      </c>
      <c r="I53" s="13">
        <f t="shared" si="9"/>
        <v>500000</v>
      </c>
    </row>
    <row r="54" spans="1:10" ht="31.5">
      <c r="A54" s="10"/>
      <c r="B54" s="25" t="s">
        <v>27</v>
      </c>
      <c r="C54" s="10"/>
      <c r="D54" s="10"/>
      <c r="E54" s="12"/>
      <c r="F54" s="13">
        <f>F55+F56</f>
        <v>500000</v>
      </c>
      <c r="G54" s="13">
        <v>0</v>
      </c>
      <c r="H54" s="13">
        <v>0</v>
      </c>
      <c r="I54" s="13">
        <f t="shared" si="9"/>
        <v>500000</v>
      </c>
    </row>
    <row r="55" spans="1:10">
      <c r="A55" s="10"/>
      <c r="B55" s="11" t="s">
        <v>41</v>
      </c>
      <c r="C55" s="10" t="s">
        <v>26</v>
      </c>
      <c r="D55" s="10">
        <v>1</v>
      </c>
      <c r="E55" s="12">
        <v>200000</v>
      </c>
      <c r="F55" s="12">
        <f>E55*D55</f>
        <v>200000</v>
      </c>
      <c r="G55" s="12">
        <v>0</v>
      </c>
      <c r="H55" s="12">
        <v>0</v>
      </c>
      <c r="I55" s="12">
        <f t="shared" si="9"/>
        <v>200000</v>
      </c>
    </row>
    <row r="56" spans="1:10">
      <c r="A56" s="10"/>
      <c r="B56" s="11" t="s">
        <v>55</v>
      </c>
      <c r="C56" s="10" t="s">
        <v>26</v>
      </c>
      <c r="D56" s="10">
        <v>2</v>
      </c>
      <c r="E56" s="12">
        <v>150000</v>
      </c>
      <c r="F56" s="12">
        <f>E56*D56</f>
        <v>300000</v>
      </c>
      <c r="G56" s="12">
        <v>0</v>
      </c>
      <c r="H56" s="12">
        <v>0</v>
      </c>
      <c r="I56" s="12">
        <f t="shared" si="9"/>
        <v>300000</v>
      </c>
    </row>
    <row r="57" spans="1:10" ht="47.25">
      <c r="A57" s="27"/>
      <c r="B57" s="31" t="s">
        <v>61</v>
      </c>
      <c r="C57" s="28"/>
      <c r="D57" s="28"/>
      <c r="E57" s="30"/>
      <c r="F57" s="30">
        <f>F58+F60</f>
        <v>1150000</v>
      </c>
      <c r="G57" s="30">
        <v>0</v>
      </c>
      <c r="H57" s="30">
        <v>0</v>
      </c>
      <c r="I57" s="30">
        <f t="shared" si="9"/>
        <v>1150000</v>
      </c>
    </row>
    <row r="58" spans="1:10" ht="47.25">
      <c r="A58" s="10"/>
      <c r="B58" s="25" t="s">
        <v>17</v>
      </c>
      <c r="C58" s="10"/>
      <c r="D58" s="10"/>
      <c r="E58" s="12"/>
      <c r="F58" s="13">
        <f>F59</f>
        <v>500000</v>
      </c>
      <c r="G58" s="12">
        <v>0</v>
      </c>
      <c r="H58" s="12">
        <v>0</v>
      </c>
      <c r="I58" s="12">
        <f t="shared" si="9"/>
        <v>500000</v>
      </c>
    </row>
    <row r="59" spans="1:10" ht="47.25">
      <c r="A59" s="10"/>
      <c r="B59" s="11" t="s">
        <v>56</v>
      </c>
      <c r="C59" s="10" t="s">
        <v>26</v>
      </c>
      <c r="D59" s="10">
        <v>1</v>
      </c>
      <c r="E59" s="12">
        <v>500000</v>
      </c>
      <c r="F59" s="12">
        <f>E59*D59</f>
        <v>500000</v>
      </c>
      <c r="G59" s="12">
        <v>0</v>
      </c>
      <c r="H59" s="12">
        <v>0</v>
      </c>
      <c r="I59" s="12">
        <f>F59</f>
        <v>500000</v>
      </c>
    </row>
    <row r="60" spans="1:10" ht="31.5">
      <c r="A60" s="10"/>
      <c r="B60" s="25" t="s">
        <v>27</v>
      </c>
      <c r="C60" s="10"/>
      <c r="D60" s="10"/>
      <c r="E60" s="12"/>
      <c r="F60" s="13">
        <f>F61+F62</f>
        <v>650000</v>
      </c>
      <c r="G60" s="13">
        <v>0</v>
      </c>
      <c r="H60" s="13">
        <v>0</v>
      </c>
      <c r="I60" s="13">
        <f t="shared" si="9"/>
        <v>650000</v>
      </c>
    </row>
    <row r="61" spans="1:10" s="34" customFormat="1">
      <c r="A61" s="10"/>
      <c r="B61" s="11" t="s">
        <v>41</v>
      </c>
      <c r="C61" s="10" t="s">
        <v>26</v>
      </c>
      <c r="D61" s="10">
        <v>1</v>
      </c>
      <c r="E61" s="12">
        <v>200000</v>
      </c>
      <c r="F61" s="12">
        <f>E61*D61</f>
        <v>200000</v>
      </c>
      <c r="G61" s="12">
        <v>0</v>
      </c>
      <c r="H61" s="12">
        <v>0</v>
      </c>
      <c r="I61" s="12">
        <f t="shared" si="9"/>
        <v>200000</v>
      </c>
    </row>
    <row r="62" spans="1:10">
      <c r="A62" s="10"/>
      <c r="B62" s="11" t="s">
        <v>42</v>
      </c>
      <c r="C62" s="10" t="s">
        <v>26</v>
      </c>
      <c r="D62" s="10">
        <v>3</v>
      </c>
      <c r="E62" s="12">
        <v>150000</v>
      </c>
      <c r="F62" s="12">
        <f>E62*D62</f>
        <v>450000</v>
      </c>
      <c r="G62" s="12">
        <v>0</v>
      </c>
      <c r="H62" s="12">
        <v>0</v>
      </c>
      <c r="I62" s="12">
        <f t="shared" si="9"/>
        <v>450000</v>
      </c>
    </row>
    <row r="63" spans="1:10" ht="47.25">
      <c r="A63" s="27"/>
      <c r="B63" s="31" t="s">
        <v>62</v>
      </c>
      <c r="C63" s="28"/>
      <c r="D63" s="28"/>
      <c r="E63" s="30"/>
      <c r="F63" s="30">
        <f>F64</f>
        <v>350000</v>
      </c>
      <c r="G63" s="30">
        <v>0</v>
      </c>
      <c r="H63" s="30">
        <v>0</v>
      </c>
      <c r="I63" s="30">
        <f t="shared" si="9"/>
        <v>350000</v>
      </c>
      <c r="J63" s="26"/>
    </row>
    <row r="64" spans="1:10" ht="47.25">
      <c r="A64" s="10"/>
      <c r="B64" s="25" t="s">
        <v>17</v>
      </c>
      <c r="C64" s="10"/>
      <c r="D64" s="10"/>
      <c r="E64" s="12"/>
      <c r="F64" s="13">
        <f>F65</f>
        <v>350000</v>
      </c>
      <c r="G64" s="12">
        <v>0</v>
      </c>
      <c r="H64" s="12">
        <v>0</v>
      </c>
      <c r="I64" s="12">
        <f t="shared" si="9"/>
        <v>350000</v>
      </c>
    </row>
    <row r="65" spans="1:9" ht="31.5">
      <c r="A65" s="10"/>
      <c r="B65" s="25" t="s">
        <v>27</v>
      </c>
      <c r="C65" s="10"/>
      <c r="D65" s="10"/>
      <c r="E65" s="12"/>
      <c r="F65" s="13">
        <f>F66+F67</f>
        <v>350000</v>
      </c>
      <c r="G65" s="13">
        <v>0</v>
      </c>
      <c r="H65" s="13">
        <v>0</v>
      </c>
      <c r="I65" s="13">
        <f t="shared" si="9"/>
        <v>350000</v>
      </c>
    </row>
    <row r="66" spans="1:9" s="34" customFormat="1">
      <c r="A66" s="10"/>
      <c r="B66" s="11" t="s">
        <v>41</v>
      </c>
      <c r="C66" s="10" t="s">
        <v>26</v>
      </c>
      <c r="D66" s="10">
        <v>1</v>
      </c>
      <c r="E66" s="12">
        <v>200000</v>
      </c>
      <c r="F66" s="12">
        <f>E66*D66</f>
        <v>200000</v>
      </c>
      <c r="G66" s="12">
        <v>0</v>
      </c>
      <c r="H66" s="12">
        <v>0</v>
      </c>
      <c r="I66" s="12">
        <f>F66</f>
        <v>200000</v>
      </c>
    </row>
    <row r="67" spans="1:9">
      <c r="A67" s="10"/>
      <c r="B67" s="11" t="s">
        <v>57</v>
      </c>
      <c r="C67" s="10" t="s">
        <v>26</v>
      </c>
      <c r="D67" s="10">
        <v>1</v>
      </c>
      <c r="E67" s="12">
        <v>150000</v>
      </c>
      <c r="F67" s="12">
        <f>D67*E67</f>
        <v>150000</v>
      </c>
      <c r="G67" s="12">
        <v>0</v>
      </c>
      <c r="H67" s="12">
        <v>0</v>
      </c>
      <c r="I67" s="12">
        <f t="shared" si="9"/>
        <v>150000</v>
      </c>
    </row>
    <row r="68" spans="1:9" ht="63">
      <c r="A68" s="27"/>
      <c r="B68" s="31" t="s">
        <v>63</v>
      </c>
      <c r="C68" s="28"/>
      <c r="D68" s="28"/>
      <c r="E68" s="30"/>
      <c r="F68" s="30">
        <f>F69</f>
        <v>2532320</v>
      </c>
      <c r="G68" s="30">
        <v>0</v>
      </c>
      <c r="H68" s="30">
        <v>0</v>
      </c>
      <c r="I68" s="30">
        <f t="shared" si="9"/>
        <v>2532320</v>
      </c>
    </row>
    <row r="69" spans="1:9" ht="47.25">
      <c r="A69" s="10"/>
      <c r="B69" s="25" t="s">
        <v>17</v>
      </c>
      <c r="C69" s="10"/>
      <c r="D69" s="10"/>
      <c r="E69" s="12"/>
      <c r="F69" s="13">
        <f>F70+F71</f>
        <v>2532320</v>
      </c>
      <c r="G69" s="12">
        <v>0</v>
      </c>
      <c r="H69" s="12">
        <v>0</v>
      </c>
      <c r="I69" s="12">
        <f t="shared" si="9"/>
        <v>2532320</v>
      </c>
    </row>
    <row r="70" spans="1:9">
      <c r="A70" s="10"/>
      <c r="B70" s="11" t="s">
        <v>45</v>
      </c>
      <c r="C70" s="10" t="s">
        <v>26</v>
      </c>
      <c r="D70" s="10">
        <v>1</v>
      </c>
      <c r="E70" s="12">
        <v>532320</v>
      </c>
      <c r="F70" s="12">
        <f>E70*D70</f>
        <v>532320</v>
      </c>
      <c r="G70" s="12">
        <v>0</v>
      </c>
      <c r="H70" s="12">
        <v>0</v>
      </c>
      <c r="I70" s="12">
        <f t="shared" ref="I70:I71" si="11">F70</f>
        <v>532320</v>
      </c>
    </row>
    <row r="71" spans="1:9">
      <c r="A71" s="10"/>
      <c r="B71" s="11" t="s">
        <v>46</v>
      </c>
      <c r="C71" s="10" t="s">
        <v>26</v>
      </c>
      <c r="D71" s="10">
        <v>10</v>
      </c>
      <c r="E71" s="12">
        <v>200000</v>
      </c>
      <c r="F71" s="12">
        <f>E71*D71</f>
        <v>2000000</v>
      </c>
      <c r="G71" s="12">
        <v>0</v>
      </c>
      <c r="H71" s="12">
        <v>0</v>
      </c>
      <c r="I71" s="12">
        <f t="shared" si="11"/>
        <v>2000000</v>
      </c>
    </row>
    <row r="72" spans="1:9" ht="129" customHeight="1">
      <c r="A72" s="27"/>
      <c r="B72" s="31" t="s">
        <v>64</v>
      </c>
      <c r="C72" s="28"/>
      <c r="D72" s="28"/>
      <c r="E72" s="30"/>
      <c r="F72" s="30">
        <f>F74+F75</f>
        <v>2000000</v>
      </c>
      <c r="G72" s="30">
        <v>0</v>
      </c>
      <c r="H72" s="30">
        <v>0</v>
      </c>
      <c r="I72" s="30">
        <f t="shared" ref="I72:I79" si="12">F72</f>
        <v>2000000</v>
      </c>
    </row>
    <row r="73" spans="1:9" ht="47.25">
      <c r="A73" s="10"/>
      <c r="B73" s="25" t="s">
        <v>17</v>
      </c>
      <c r="C73" s="10"/>
      <c r="D73" s="10"/>
      <c r="E73" s="12"/>
      <c r="F73" s="13">
        <f>F74+F75</f>
        <v>2000000</v>
      </c>
      <c r="G73" s="12">
        <v>0</v>
      </c>
      <c r="H73" s="12">
        <v>0</v>
      </c>
      <c r="I73" s="12">
        <f t="shared" si="12"/>
        <v>2000000</v>
      </c>
    </row>
    <row r="74" spans="1:9" ht="31.5">
      <c r="A74" s="10"/>
      <c r="B74" s="11" t="s">
        <v>47</v>
      </c>
      <c r="C74" s="10" t="s">
        <v>26</v>
      </c>
      <c r="D74" s="10">
        <v>1</v>
      </c>
      <c r="E74" s="12">
        <v>1500000</v>
      </c>
      <c r="F74" s="12">
        <f>E74*D74</f>
        <v>1500000</v>
      </c>
      <c r="G74" s="12">
        <v>0</v>
      </c>
      <c r="H74" s="12">
        <v>0</v>
      </c>
      <c r="I74" s="12">
        <f t="shared" si="12"/>
        <v>1500000</v>
      </c>
    </row>
    <row r="75" spans="1:9" ht="31.5">
      <c r="A75" s="10"/>
      <c r="B75" s="11" t="s">
        <v>48</v>
      </c>
      <c r="C75" s="10" t="s">
        <v>26</v>
      </c>
      <c r="D75" s="10">
        <v>1</v>
      </c>
      <c r="E75" s="12">
        <v>500000</v>
      </c>
      <c r="F75" s="12">
        <f>E75*D75</f>
        <v>500000</v>
      </c>
      <c r="G75" s="12">
        <v>0</v>
      </c>
      <c r="H75" s="12">
        <v>0</v>
      </c>
      <c r="I75" s="12">
        <f t="shared" si="12"/>
        <v>500000</v>
      </c>
    </row>
    <row r="76" spans="1:9" ht="63">
      <c r="A76" s="27"/>
      <c r="B76" s="31" t="s">
        <v>65</v>
      </c>
      <c r="C76" s="28"/>
      <c r="D76" s="28"/>
      <c r="E76" s="30"/>
      <c r="F76" s="30">
        <f>F77</f>
        <v>200000</v>
      </c>
      <c r="G76" s="30">
        <v>0</v>
      </c>
      <c r="H76" s="30">
        <v>0</v>
      </c>
      <c r="I76" s="30">
        <f t="shared" si="12"/>
        <v>200000</v>
      </c>
    </row>
    <row r="77" spans="1:9" ht="47.25">
      <c r="A77" s="10"/>
      <c r="B77" s="25" t="s">
        <v>17</v>
      </c>
      <c r="C77" s="10"/>
      <c r="D77" s="10"/>
      <c r="E77" s="12"/>
      <c r="F77" s="13">
        <f>F78</f>
        <v>200000</v>
      </c>
      <c r="G77" s="13">
        <v>0</v>
      </c>
      <c r="H77" s="13">
        <v>0</v>
      </c>
      <c r="I77" s="13">
        <f t="shared" si="12"/>
        <v>200000</v>
      </c>
    </row>
    <row r="78" spans="1:9" ht="31.5">
      <c r="A78" s="10"/>
      <c r="B78" s="11" t="s">
        <v>49</v>
      </c>
      <c r="C78" s="10" t="s">
        <v>26</v>
      </c>
      <c r="D78" s="10">
        <v>1</v>
      </c>
      <c r="E78" s="12">
        <v>200000</v>
      </c>
      <c r="F78" s="12">
        <f>E78*D78</f>
        <v>200000</v>
      </c>
      <c r="G78" s="12">
        <v>0</v>
      </c>
      <c r="H78" s="12">
        <v>0</v>
      </c>
      <c r="I78" s="12">
        <f t="shared" si="12"/>
        <v>200000</v>
      </c>
    </row>
    <row r="79" spans="1:9">
      <c r="A79" s="35"/>
      <c r="B79" s="35" t="s">
        <v>11</v>
      </c>
      <c r="C79" s="35"/>
      <c r="D79" s="35"/>
      <c r="E79" s="36"/>
      <c r="F79" s="36">
        <f>F12+F24</f>
        <v>17204000</v>
      </c>
      <c r="G79" s="36">
        <v>0</v>
      </c>
      <c r="H79" s="36">
        <v>0</v>
      </c>
      <c r="I79" s="36">
        <f t="shared" si="12"/>
        <v>17204000</v>
      </c>
    </row>
    <row r="80" spans="1:9">
      <c r="A80" s="111" t="s">
        <v>38</v>
      </c>
      <c r="B80" s="111"/>
      <c r="C80" s="111"/>
      <c r="D80" s="111"/>
      <c r="E80" s="111"/>
      <c r="F80" s="111"/>
      <c r="G80" s="111"/>
      <c r="H80" s="111"/>
      <c r="I80" s="111"/>
    </row>
    <row r="81" spans="1:9">
      <c r="A81" s="109" t="s">
        <v>29</v>
      </c>
      <c r="B81" s="109"/>
      <c r="C81" s="109"/>
      <c r="D81" s="109"/>
      <c r="E81" s="109"/>
      <c r="F81" s="109"/>
      <c r="G81" s="109"/>
      <c r="H81" s="109"/>
      <c r="I81" s="109"/>
    </row>
    <row r="82" spans="1:9">
      <c r="A82" s="20"/>
      <c r="B82"/>
      <c r="C82"/>
      <c r="D82"/>
      <c r="E82"/>
      <c r="F82"/>
      <c r="G82"/>
      <c r="H82"/>
      <c r="I82"/>
    </row>
    <row r="83" spans="1:9">
      <c r="A83" s="115" t="s">
        <v>39</v>
      </c>
      <c r="B83" s="115"/>
      <c r="C83" s="115"/>
      <c r="D83" s="115"/>
      <c r="E83" s="115"/>
      <c r="F83" s="115"/>
      <c r="G83" s="115"/>
      <c r="H83" s="115"/>
      <c r="I83" s="115"/>
    </row>
    <row r="84" spans="1:9">
      <c r="A84" s="21"/>
      <c r="B84"/>
      <c r="C84"/>
      <c r="D84"/>
      <c r="E84"/>
      <c r="F84"/>
      <c r="G84"/>
      <c r="H84"/>
      <c r="I84"/>
    </row>
    <row r="85" spans="1:9">
      <c r="A85" s="109" t="s">
        <v>30</v>
      </c>
      <c r="B85" s="109"/>
      <c r="C85" s="109"/>
      <c r="D85" s="109"/>
      <c r="E85" s="109"/>
      <c r="F85" s="109"/>
      <c r="G85" s="109"/>
      <c r="H85" s="109"/>
      <c r="I85" s="109"/>
    </row>
    <row r="86" spans="1:9">
      <c r="A86" s="20"/>
      <c r="B86"/>
      <c r="C86"/>
      <c r="D86"/>
      <c r="E86"/>
      <c r="F86"/>
      <c r="G86"/>
      <c r="H86"/>
      <c r="I86"/>
    </row>
    <row r="87" spans="1:9">
      <c r="A87" s="109" t="s">
        <v>31</v>
      </c>
      <c r="B87" s="109"/>
      <c r="C87" s="109"/>
      <c r="D87" s="109"/>
      <c r="E87" s="109"/>
      <c r="F87" s="109"/>
      <c r="G87" s="109"/>
      <c r="H87" s="109"/>
      <c r="I87" s="109"/>
    </row>
    <row r="88" spans="1:9">
      <c r="A88" s="22"/>
      <c r="B88"/>
      <c r="C88"/>
      <c r="D88"/>
      <c r="E88"/>
      <c r="F88"/>
      <c r="G88"/>
      <c r="H88"/>
      <c r="I88"/>
    </row>
    <row r="89" spans="1:9">
      <c r="A89" s="22" t="s">
        <v>34</v>
      </c>
      <c r="B89"/>
      <c r="C89"/>
      <c r="D89"/>
      <c r="E89"/>
      <c r="F89"/>
      <c r="G89"/>
      <c r="H89"/>
      <c r="I89"/>
    </row>
    <row r="90" spans="1:9">
      <c r="A90" s="22"/>
      <c r="B90"/>
      <c r="C90"/>
      <c r="D90"/>
      <c r="E90"/>
      <c r="F90"/>
      <c r="G90"/>
      <c r="H90"/>
      <c r="I90"/>
    </row>
    <row r="91" spans="1:9">
      <c r="A91" s="22" t="s">
        <v>35</v>
      </c>
      <c r="B91"/>
      <c r="C91"/>
      <c r="D91"/>
      <c r="E91"/>
      <c r="F91"/>
      <c r="G91"/>
      <c r="H91"/>
      <c r="I91"/>
    </row>
    <row r="92" spans="1:9">
      <c r="A92" s="22"/>
      <c r="B92"/>
      <c r="C92"/>
      <c r="D92"/>
      <c r="E92"/>
      <c r="F92"/>
      <c r="G92"/>
      <c r="H92"/>
      <c r="I92"/>
    </row>
    <row r="93" spans="1:9">
      <c r="A93" s="22" t="s">
        <v>36</v>
      </c>
      <c r="B93"/>
      <c r="C93"/>
      <c r="D93"/>
      <c r="E93"/>
      <c r="F93"/>
      <c r="G93"/>
      <c r="H93"/>
      <c r="I93"/>
    </row>
    <row r="94" spans="1:9">
      <c r="A94" s="23"/>
      <c r="B94"/>
      <c r="C94"/>
      <c r="D94"/>
      <c r="E94"/>
      <c r="F94"/>
      <c r="G94"/>
      <c r="H94"/>
      <c r="I94"/>
    </row>
    <row r="95" spans="1:9">
      <c r="A95" s="22" t="s">
        <v>35</v>
      </c>
      <c r="B95"/>
      <c r="C95"/>
      <c r="D95"/>
      <c r="E95"/>
      <c r="F95"/>
      <c r="G95"/>
      <c r="H95"/>
      <c r="I95"/>
    </row>
    <row r="96" spans="1:9">
      <c r="A96" s="22"/>
      <c r="B96"/>
      <c r="C96"/>
      <c r="D96"/>
      <c r="E96"/>
      <c r="F96"/>
      <c r="G96"/>
      <c r="H96"/>
      <c r="I96"/>
    </row>
    <row r="97" spans="1:9">
      <c r="A97" s="22" t="s">
        <v>37</v>
      </c>
      <c r="B97"/>
      <c r="C97"/>
      <c r="D97"/>
      <c r="E97"/>
      <c r="F97"/>
      <c r="G97"/>
      <c r="H97"/>
      <c r="I97"/>
    </row>
    <row r="98" spans="1:9">
      <c r="A98" s="22"/>
      <c r="B98"/>
      <c r="C98"/>
      <c r="D98"/>
      <c r="E98"/>
      <c r="F98"/>
      <c r="G98"/>
      <c r="H98"/>
      <c r="I98"/>
    </row>
    <row r="99" spans="1:9">
      <c r="A99" s="22" t="s">
        <v>35</v>
      </c>
      <c r="B99"/>
      <c r="C99"/>
      <c r="D99"/>
      <c r="E99"/>
      <c r="F99"/>
      <c r="G99"/>
      <c r="H99"/>
      <c r="I99"/>
    </row>
    <row r="100" spans="1:9">
      <c r="A100" s="22"/>
      <c r="B100"/>
      <c r="C100"/>
      <c r="D100"/>
      <c r="E100"/>
      <c r="F100"/>
      <c r="G100"/>
      <c r="H100"/>
      <c r="I100"/>
    </row>
    <row r="101" spans="1:9">
      <c r="A101" s="22"/>
      <c r="B101"/>
      <c r="C101"/>
      <c r="D101"/>
      <c r="E101"/>
      <c r="F101"/>
      <c r="G101"/>
      <c r="H101"/>
      <c r="I101"/>
    </row>
    <row r="102" spans="1:9">
      <c r="A102" s="22"/>
      <c r="B102"/>
      <c r="C102"/>
      <c r="D102"/>
      <c r="E102"/>
      <c r="F102"/>
      <c r="G102"/>
      <c r="H102"/>
      <c r="I102"/>
    </row>
  </sheetData>
  <mergeCells count="18">
    <mergeCell ref="A81:I81"/>
    <mergeCell ref="A83:I83"/>
    <mergeCell ref="A85:I85"/>
    <mergeCell ref="A87:I87"/>
    <mergeCell ref="A1:I1"/>
    <mergeCell ref="A7:I7"/>
    <mergeCell ref="A8:I8"/>
    <mergeCell ref="A9:I9"/>
    <mergeCell ref="A80:I80"/>
    <mergeCell ref="A10:A11"/>
    <mergeCell ref="G10:I10"/>
    <mergeCell ref="A4:I4"/>
    <mergeCell ref="B10:B11"/>
    <mergeCell ref="C10:C11"/>
    <mergeCell ref="D10:D11"/>
    <mergeCell ref="E10:E11"/>
    <mergeCell ref="F10:F11"/>
    <mergeCell ref="A5:I5"/>
  </mergeCells>
  <pageMargins left="0.70866141732283472" right="0.23622047244094491" top="0.35433070866141736" bottom="0.23622047244094491" header="0.31496062992125984" footer="0.31496062992125984"/>
  <pageSetup paperSize="9" scale="65" fitToHeight="2" orientation="portrait" r:id="rId1"/>
</worksheet>
</file>

<file path=xl/worksheets/sheet2.xml><?xml version="1.0" encoding="utf-8"?>
<worksheet xmlns="http://schemas.openxmlformats.org/spreadsheetml/2006/main" xmlns:r="http://schemas.openxmlformats.org/officeDocument/2006/relationships">
  <dimension ref="A1:Q89"/>
  <sheetViews>
    <sheetView topLeftCell="D48" zoomScaleNormal="100" zoomScaleSheetLayoutView="40" workbookViewId="0">
      <selection activeCell="I60" sqref="I60"/>
    </sheetView>
  </sheetViews>
  <sheetFormatPr defaultRowHeight="15"/>
  <cols>
    <col min="2" max="2" width="29.85546875" customWidth="1"/>
    <col min="3" max="3" width="16.7109375" customWidth="1"/>
    <col min="4" max="4" width="19.7109375" customWidth="1"/>
    <col min="5" max="5" width="15.42578125" customWidth="1"/>
    <col min="6" max="6" width="25.7109375" customWidth="1"/>
    <col min="7" max="7" width="16" customWidth="1"/>
    <col min="8" max="8" width="23.28515625" customWidth="1"/>
    <col min="9" max="9" width="18.7109375" customWidth="1"/>
    <col min="10" max="10" width="32.5703125" customWidth="1"/>
    <col min="11" max="11" width="9.85546875" bestFit="1" customWidth="1"/>
    <col min="17" max="17" width="9.42578125" bestFit="1" customWidth="1"/>
  </cols>
  <sheetData>
    <row r="1" spans="1:10" ht="18.75">
      <c r="A1" s="37"/>
      <c r="B1" s="37"/>
      <c r="C1" s="37"/>
      <c r="D1" s="37"/>
      <c r="E1" s="37"/>
      <c r="F1" s="37"/>
      <c r="G1" s="37"/>
      <c r="H1" s="37"/>
      <c r="I1" s="37"/>
      <c r="J1" s="38" t="s">
        <v>66</v>
      </c>
    </row>
    <row r="2" spans="1:10" ht="18.75">
      <c r="A2" s="37"/>
      <c r="B2" s="37"/>
      <c r="C2" s="37"/>
      <c r="D2" s="37"/>
      <c r="E2" s="37"/>
      <c r="F2" s="37"/>
      <c r="G2" s="37"/>
      <c r="H2" s="37"/>
      <c r="I2" s="37"/>
      <c r="J2" s="38" t="s">
        <v>67</v>
      </c>
    </row>
    <row r="3" spans="1:10" ht="18.75">
      <c r="A3" s="37"/>
      <c r="B3" s="37"/>
      <c r="C3" s="37"/>
      <c r="D3" s="37"/>
      <c r="E3" s="37"/>
      <c r="F3" s="37"/>
      <c r="G3" s="37"/>
      <c r="H3" s="37"/>
      <c r="I3" s="37"/>
      <c r="J3" s="38" t="s">
        <v>77</v>
      </c>
    </row>
    <row r="4" spans="1:10" ht="15.75">
      <c r="A4" s="39"/>
      <c r="B4" s="39"/>
      <c r="C4" s="39"/>
      <c r="D4" s="40"/>
      <c r="E4" s="41"/>
      <c r="F4" s="41"/>
      <c r="G4" s="41"/>
      <c r="H4" s="41"/>
      <c r="I4" s="41"/>
      <c r="J4" s="41"/>
    </row>
    <row r="5" spans="1:10" ht="18.75">
      <c r="A5" s="118" t="s">
        <v>81</v>
      </c>
      <c r="B5" s="118"/>
      <c r="C5" s="118"/>
      <c r="D5" s="118"/>
      <c r="E5" s="118"/>
      <c r="F5" s="118"/>
      <c r="G5" s="118"/>
      <c r="H5" s="118"/>
      <c r="I5" s="118"/>
      <c r="J5" s="42"/>
    </row>
    <row r="6" spans="1:10" ht="18.75">
      <c r="A6" s="43"/>
      <c r="B6" s="43"/>
      <c r="C6" s="43"/>
      <c r="D6" s="43"/>
      <c r="E6" s="43"/>
      <c r="F6" s="43"/>
      <c r="G6" s="43"/>
      <c r="H6" s="43"/>
      <c r="I6" s="43"/>
      <c r="J6" s="42"/>
    </row>
    <row r="7" spans="1:10" ht="18.75">
      <c r="A7" s="44"/>
      <c r="B7" s="119"/>
      <c r="C7" s="119"/>
      <c r="D7" s="45"/>
      <c r="E7" s="120" t="s">
        <v>78</v>
      </c>
      <c r="F7" s="120"/>
      <c r="G7" s="120"/>
      <c r="H7" s="120"/>
      <c r="I7" s="120"/>
      <c r="J7" s="45"/>
    </row>
    <row r="8" spans="1:10" ht="18.75">
      <c r="A8" s="44"/>
      <c r="B8" s="46"/>
      <c r="C8" s="46"/>
      <c r="D8" s="120" t="s">
        <v>90</v>
      </c>
      <c r="E8" s="120"/>
      <c r="F8" s="120"/>
      <c r="G8" s="120"/>
      <c r="H8" s="120"/>
      <c r="I8" s="120"/>
      <c r="J8" s="45"/>
    </row>
    <row r="9" spans="1:10" ht="18.75">
      <c r="A9" s="44"/>
      <c r="C9" s="44"/>
      <c r="D9" s="44"/>
      <c r="E9" s="120" t="s">
        <v>80</v>
      </c>
      <c r="F9" s="120"/>
      <c r="G9" s="120"/>
      <c r="H9" s="120"/>
      <c r="I9" s="120"/>
      <c r="J9" s="45"/>
    </row>
    <row r="10" spans="1:10" ht="19.5" thickBot="1">
      <c r="A10" s="44"/>
      <c r="B10" s="45"/>
      <c r="C10" s="44"/>
      <c r="D10" s="44"/>
      <c r="E10" s="47"/>
      <c r="F10" s="45"/>
      <c r="G10" s="45"/>
      <c r="H10" s="47"/>
      <c r="I10" s="45"/>
      <c r="J10" s="45"/>
    </row>
    <row r="11" spans="1:10" ht="56.25">
      <c r="A11" s="48" t="s">
        <v>1</v>
      </c>
      <c r="B11" s="49" t="s">
        <v>68</v>
      </c>
      <c r="C11" s="49" t="s">
        <v>69</v>
      </c>
      <c r="D11" s="50" t="s">
        <v>70</v>
      </c>
      <c r="E11" s="50" t="s">
        <v>71</v>
      </c>
      <c r="F11" s="50" t="s">
        <v>72</v>
      </c>
      <c r="G11" s="50" t="s">
        <v>73</v>
      </c>
      <c r="H11" s="50" t="s">
        <v>74</v>
      </c>
      <c r="I11" s="50" t="s">
        <v>75</v>
      </c>
      <c r="J11" s="55" t="s">
        <v>76</v>
      </c>
    </row>
    <row r="12" spans="1:10" ht="18.75">
      <c r="A12" s="51"/>
      <c r="B12" s="52">
        <v>1</v>
      </c>
      <c r="C12" s="52">
        <v>2</v>
      </c>
      <c r="D12" s="52">
        <v>3</v>
      </c>
      <c r="E12" s="52">
        <v>4</v>
      </c>
      <c r="F12" s="52">
        <v>5</v>
      </c>
      <c r="G12" s="52">
        <v>6</v>
      </c>
      <c r="H12" s="52">
        <v>8</v>
      </c>
      <c r="I12" s="53">
        <v>9</v>
      </c>
      <c r="J12" s="54"/>
    </row>
    <row r="13" spans="1:10" ht="31.5">
      <c r="A13" s="19">
        <v>1</v>
      </c>
      <c r="B13" s="2" t="s">
        <v>18</v>
      </c>
      <c r="C13" s="56">
        <f>C14+C18+C19+C20+C21+C22</f>
        <v>5081680</v>
      </c>
      <c r="D13" s="56">
        <f t="shared" ref="D13:I13" si="0">D14+D18+D19+D20+D21+D22</f>
        <v>1442561.54</v>
      </c>
      <c r="E13" s="56">
        <f t="shared" si="0"/>
        <v>1278225.18</v>
      </c>
      <c r="F13" s="56">
        <f t="shared" si="0"/>
        <v>908898</v>
      </c>
      <c r="G13" s="56">
        <f t="shared" si="0"/>
        <v>0</v>
      </c>
      <c r="H13" s="56">
        <f t="shared" si="0"/>
        <v>3567122.72</v>
      </c>
      <c r="I13" s="56">
        <f t="shared" si="0"/>
        <v>1514557.28</v>
      </c>
      <c r="J13" s="58"/>
    </row>
    <row r="14" spans="1:10" ht="31.5">
      <c r="A14" s="14"/>
      <c r="B14" s="14" t="s">
        <v>12</v>
      </c>
      <c r="C14" s="56">
        <f>C15+C16+C17</f>
        <v>3800000</v>
      </c>
      <c r="D14" s="56">
        <f t="shared" ref="D14:I14" si="1">D15+D16+D17</f>
        <v>960000</v>
      </c>
      <c r="E14" s="56">
        <f t="shared" si="1"/>
        <v>1077439</v>
      </c>
      <c r="F14" s="56">
        <f>F15+F16+F17+62562</f>
        <v>822562</v>
      </c>
      <c r="G14" s="56">
        <f t="shared" si="1"/>
        <v>0</v>
      </c>
      <c r="H14" s="56">
        <f t="shared" si="1"/>
        <v>2797439</v>
      </c>
      <c r="I14" s="56">
        <f t="shared" si="1"/>
        <v>1002561</v>
      </c>
      <c r="J14" s="58"/>
    </row>
    <row r="15" spans="1:10" ht="237" customHeight="1">
      <c r="A15" s="10"/>
      <c r="B15" s="10" t="s">
        <v>19</v>
      </c>
      <c r="C15" s="56">
        <f>'2023'!I14</f>
        <v>1800000</v>
      </c>
      <c r="D15" s="57">
        <f>274737+180000</f>
        <v>454737</v>
      </c>
      <c r="E15" s="57">
        <f>180000*3-32610</f>
        <v>507390</v>
      </c>
      <c r="F15" s="57">
        <v>360000</v>
      </c>
      <c r="G15" s="57"/>
      <c r="H15" s="57">
        <f t="shared" ref="H15:H77" si="2">D15+E15+F15+G15</f>
        <v>1322127</v>
      </c>
      <c r="I15" s="56">
        <f t="shared" ref="I15:I77" si="3">C15-H15</f>
        <v>477873</v>
      </c>
      <c r="J15" s="106" t="s">
        <v>151</v>
      </c>
    </row>
    <row r="16" spans="1:10" ht="268.5" customHeight="1">
      <c r="A16" s="10"/>
      <c r="B16" s="10" t="s">
        <v>20</v>
      </c>
      <c r="C16" s="56">
        <f>'2023'!I15</f>
        <v>1200000</v>
      </c>
      <c r="D16" s="57">
        <f>183158+120000</f>
        <v>303158</v>
      </c>
      <c r="E16" s="57">
        <f>120000*3-20130</f>
        <v>339870</v>
      </c>
      <c r="F16" s="57">
        <v>240000</v>
      </c>
      <c r="G16" s="57"/>
      <c r="H16" s="57">
        <f t="shared" si="2"/>
        <v>883028</v>
      </c>
      <c r="I16" s="56">
        <f t="shared" si="3"/>
        <v>316972</v>
      </c>
      <c r="J16" s="106" t="s">
        <v>148</v>
      </c>
    </row>
    <row r="17" spans="1:17" ht="232.5" customHeight="1">
      <c r="A17" s="10"/>
      <c r="B17" s="10" t="s">
        <v>21</v>
      </c>
      <c r="C17" s="56">
        <f>'2023'!I16</f>
        <v>800000</v>
      </c>
      <c r="D17" s="57">
        <f>122105+80000</f>
        <v>202105</v>
      </c>
      <c r="E17" s="57">
        <f>80000*3-9821</f>
        <v>230179</v>
      </c>
      <c r="F17" s="57">
        <v>160000</v>
      </c>
      <c r="G17" s="57"/>
      <c r="H17" s="57">
        <f t="shared" si="2"/>
        <v>592284</v>
      </c>
      <c r="I17" s="56">
        <f t="shared" si="3"/>
        <v>207716</v>
      </c>
      <c r="J17" s="106" t="s">
        <v>149</v>
      </c>
    </row>
    <row r="18" spans="1:17" ht="102.75" customHeight="1">
      <c r="A18" s="14"/>
      <c r="B18" s="14" t="s">
        <v>13</v>
      </c>
      <c r="C18" s="56">
        <f>'2023'!I17</f>
        <v>317680</v>
      </c>
      <c r="D18" s="57">
        <f>49557+31768</f>
        <v>81325</v>
      </c>
      <c r="E18" s="57">
        <v>95304</v>
      </c>
      <c r="F18" s="57">
        <v>63536</v>
      </c>
      <c r="G18" s="57"/>
      <c r="H18" s="57">
        <f t="shared" si="2"/>
        <v>240165</v>
      </c>
      <c r="I18" s="56">
        <f t="shared" si="3"/>
        <v>77515</v>
      </c>
      <c r="J18" s="106" t="s">
        <v>114</v>
      </c>
    </row>
    <row r="19" spans="1:17" ht="60">
      <c r="A19" s="14"/>
      <c r="B19" s="14" t="s">
        <v>14</v>
      </c>
      <c r="C19" s="56">
        <f>'2023'!I18</f>
        <v>114000</v>
      </c>
      <c r="D19" s="57">
        <f>17400+11400</f>
        <v>28800</v>
      </c>
      <c r="E19" s="57">
        <f>11400*3</f>
        <v>34200</v>
      </c>
      <c r="F19" s="57">
        <v>22800</v>
      </c>
      <c r="G19" s="57"/>
      <c r="H19" s="57">
        <f t="shared" si="2"/>
        <v>85800</v>
      </c>
      <c r="I19" s="56">
        <f t="shared" si="3"/>
        <v>28200</v>
      </c>
      <c r="J19" s="106" t="s">
        <v>115</v>
      </c>
    </row>
    <row r="20" spans="1:17" ht="15.75">
      <c r="A20" s="14"/>
      <c r="B20" s="14" t="s">
        <v>15</v>
      </c>
      <c r="C20" s="56">
        <f>'2023'!I19</f>
        <v>100000</v>
      </c>
      <c r="D20" s="57">
        <v>9533.5400000000009</v>
      </c>
      <c r="E20" s="57">
        <v>11282.18</v>
      </c>
      <c r="F20" s="57"/>
      <c r="G20" s="57"/>
      <c r="H20" s="57">
        <f t="shared" si="2"/>
        <v>20815.72</v>
      </c>
      <c r="I20" s="59">
        <f t="shared" si="3"/>
        <v>79184.28</v>
      </c>
      <c r="J20" s="106" t="s">
        <v>85</v>
      </c>
    </row>
    <row r="21" spans="1:17" ht="210.75" customHeight="1">
      <c r="A21" s="14"/>
      <c r="B21" s="14" t="s">
        <v>32</v>
      </c>
      <c r="C21" s="56">
        <f>'2023'!I20</f>
        <v>600000</v>
      </c>
      <c r="D21" s="61">
        <v>212903</v>
      </c>
      <c r="E21" s="57">
        <v>60000</v>
      </c>
      <c r="F21" s="57"/>
      <c r="G21" s="57"/>
      <c r="H21" s="57">
        <f t="shared" si="2"/>
        <v>272903</v>
      </c>
      <c r="I21" s="56">
        <f t="shared" si="3"/>
        <v>327097</v>
      </c>
      <c r="J21" s="106" t="s">
        <v>150</v>
      </c>
    </row>
    <row r="22" spans="1:17" ht="110.25">
      <c r="A22" s="14"/>
      <c r="B22" s="14" t="s">
        <v>16</v>
      </c>
      <c r="C22" s="56">
        <f>C23+C24</f>
        <v>150000</v>
      </c>
      <c r="D22" s="62">
        <f t="shared" ref="D22:H22" si="4">D23+D24</f>
        <v>150000</v>
      </c>
      <c r="E22" s="56">
        <f t="shared" si="4"/>
        <v>0</v>
      </c>
      <c r="F22" s="56">
        <f t="shared" si="4"/>
        <v>0</v>
      </c>
      <c r="G22" s="56">
        <f t="shared" si="4"/>
        <v>0</v>
      </c>
      <c r="H22" s="56">
        <f t="shared" si="4"/>
        <v>150000</v>
      </c>
      <c r="I22" s="56">
        <f t="shared" si="3"/>
        <v>0</v>
      </c>
      <c r="J22" s="106"/>
      <c r="Q22">
        <f>212903-180000</f>
        <v>32903</v>
      </c>
    </row>
    <row r="23" spans="1:17" ht="42" customHeight="1">
      <c r="A23" s="10"/>
      <c r="B23" s="10" t="s">
        <v>24</v>
      </c>
      <c r="C23" s="56">
        <f>'2023'!I22</f>
        <v>100000</v>
      </c>
      <c r="D23" s="57">
        <v>100000</v>
      </c>
      <c r="E23" s="57"/>
      <c r="F23" s="57"/>
      <c r="G23" s="57"/>
      <c r="H23" s="57">
        <f t="shared" si="2"/>
        <v>100000</v>
      </c>
      <c r="I23" s="56">
        <f t="shared" si="3"/>
        <v>0</v>
      </c>
      <c r="J23" s="116" t="s">
        <v>86</v>
      </c>
    </row>
    <row r="24" spans="1:17" ht="66" customHeight="1">
      <c r="A24" s="10"/>
      <c r="B24" s="10" t="s">
        <v>25</v>
      </c>
      <c r="C24" s="56">
        <f>'2023'!I23</f>
        <v>50000</v>
      </c>
      <c r="D24" s="57">
        <v>50000</v>
      </c>
      <c r="E24" s="57"/>
      <c r="F24" s="57"/>
      <c r="G24" s="57"/>
      <c r="H24" s="57">
        <f t="shared" si="2"/>
        <v>50000</v>
      </c>
      <c r="I24" s="56">
        <f t="shared" si="3"/>
        <v>0</v>
      </c>
      <c r="J24" s="117"/>
    </row>
    <row r="25" spans="1:17" ht="15.75">
      <c r="A25" s="19">
        <v>2</v>
      </c>
      <c r="B25" s="2" t="s">
        <v>10</v>
      </c>
      <c r="C25" s="56">
        <f>C26+C29+C35+C41+C47+C53+C58+C64+C69+C73+C77</f>
        <v>12122320</v>
      </c>
      <c r="D25" s="56">
        <f t="shared" ref="D25:H25" si="5">D26+D29+D35+D41+D47+D53+D58+D64+D69+D73+D77</f>
        <v>3080000</v>
      </c>
      <c r="E25" s="56">
        <f t="shared" si="5"/>
        <v>1930000</v>
      </c>
      <c r="F25" s="56">
        <f t="shared" si="5"/>
        <v>3900000</v>
      </c>
      <c r="G25" s="56">
        <f t="shared" si="5"/>
        <v>0</v>
      </c>
      <c r="H25" s="56">
        <f t="shared" si="5"/>
        <v>8910000</v>
      </c>
      <c r="I25" s="56">
        <f t="shared" si="3"/>
        <v>3212320</v>
      </c>
      <c r="J25" s="106"/>
    </row>
    <row r="26" spans="1:17" ht="78.75">
      <c r="A26" s="27"/>
      <c r="B26" s="28" t="s">
        <v>50</v>
      </c>
      <c r="C26" s="56">
        <f>C27</f>
        <v>500000</v>
      </c>
      <c r="D26" s="56">
        <f t="shared" ref="D26:H26" si="6">D27</f>
        <v>500000</v>
      </c>
      <c r="E26" s="56">
        <f t="shared" si="6"/>
        <v>0</v>
      </c>
      <c r="F26" s="56">
        <f t="shared" si="6"/>
        <v>0</v>
      </c>
      <c r="G26" s="56">
        <f t="shared" si="6"/>
        <v>0</v>
      </c>
      <c r="H26" s="56">
        <f t="shared" si="6"/>
        <v>500000</v>
      </c>
      <c r="I26" s="56">
        <f t="shared" si="3"/>
        <v>0</v>
      </c>
      <c r="J26" s="106"/>
    </row>
    <row r="27" spans="1:17" ht="78.75">
      <c r="A27" s="13"/>
      <c r="B27" s="13" t="s">
        <v>17</v>
      </c>
      <c r="C27" s="56">
        <f>C28</f>
        <v>500000</v>
      </c>
      <c r="D27" s="56">
        <f t="shared" ref="D27:H27" si="7">D28</f>
        <v>500000</v>
      </c>
      <c r="E27" s="56">
        <f t="shared" si="7"/>
        <v>0</v>
      </c>
      <c r="F27" s="56">
        <f t="shared" si="7"/>
        <v>0</v>
      </c>
      <c r="G27" s="56">
        <f t="shared" si="7"/>
        <v>0</v>
      </c>
      <c r="H27" s="56">
        <f t="shared" si="7"/>
        <v>500000</v>
      </c>
      <c r="I27" s="56">
        <f t="shared" si="3"/>
        <v>0</v>
      </c>
      <c r="J27" s="106"/>
    </row>
    <row r="28" spans="1:17" ht="66" customHeight="1">
      <c r="A28" s="32"/>
      <c r="B28" s="10" t="s">
        <v>51</v>
      </c>
      <c r="C28" s="56">
        <f>'2023'!I27</f>
        <v>500000</v>
      </c>
      <c r="D28" s="57">
        <v>500000</v>
      </c>
      <c r="E28" s="57"/>
      <c r="F28" s="57"/>
      <c r="G28" s="57"/>
      <c r="H28" s="57">
        <f t="shared" si="2"/>
        <v>500000</v>
      </c>
      <c r="I28" s="56">
        <f t="shared" si="3"/>
        <v>0</v>
      </c>
      <c r="J28" s="106" t="s">
        <v>87</v>
      </c>
    </row>
    <row r="29" spans="1:17" ht="110.25">
      <c r="A29" s="27"/>
      <c r="B29" s="28" t="s">
        <v>52</v>
      </c>
      <c r="C29" s="56">
        <f>C30+C32</f>
        <v>1530000</v>
      </c>
      <c r="D29" s="56">
        <f t="shared" ref="D29:H29" si="8">D30+D32</f>
        <v>1530000</v>
      </c>
      <c r="E29" s="56">
        <f t="shared" si="8"/>
        <v>0</v>
      </c>
      <c r="F29" s="56">
        <f t="shared" si="8"/>
        <v>2300000</v>
      </c>
      <c r="G29" s="56">
        <f t="shared" si="8"/>
        <v>0</v>
      </c>
      <c r="H29" s="56">
        <f t="shared" si="8"/>
        <v>3830000</v>
      </c>
      <c r="I29" s="56">
        <f t="shared" si="3"/>
        <v>-2300000</v>
      </c>
      <c r="J29" s="106"/>
    </row>
    <row r="30" spans="1:17" ht="78.75">
      <c r="A30" s="13"/>
      <c r="B30" s="13" t="s">
        <v>17</v>
      </c>
      <c r="C30" s="56">
        <f>C31</f>
        <v>1000000</v>
      </c>
      <c r="D30" s="56">
        <f t="shared" ref="D30:H30" si="9">D31</f>
        <v>1000000</v>
      </c>
      <c r="E30" s="56">
        <f t="shared" si="9"/>
        <v>0</v>
      </c>
      <c r="F30" s="56">
        <f t="shared" si="9"/>
        <v>0</v>
      </c>
      <c r="G30" s="56">
        <f t="shared" si="9"/>
        <v>0</v>
      </c>
      <c r="H30" s="56">
        <f t="shared" si="9"/>
        <v>1000000</v>
      </c>
      <c r="I30" s="56">
        <f t="shared" si="3"/>
        <v>0</v>
      </c>
      <c r="J30" s="106"/>
    </row>
    <row r="31" spans="1:17" ht="60">
      <c r="A31" s="13"/>
      <c r="B31" s="12" t="s">
        <v>40</v>
      </c>
      <c r="C31" s="56">
        <f>'2023'!I30</f>
        <v>1000000</v>
      </c>
      <c r="D31" s="57">
        <v>1000000</v>
      </c>
      <c r="E31" s="57"/>
      <c r="F31" s="57"/>
      <c r="G31" s="57"/>
      <c r="H31" s="57">
        <f t="shared" si="2"/>
        <v>1000000</v>
      </c>
      <c r="I31" s="56">
        <f t="shared" si="3"/>
        <v>0</v>
      </c>
      <c r="J31" s="106" t="s">
        <v>89</v>
      </c>
    </row>
    <row r="32" spans="1:17" ht="47.25">
      <c r="A32" s="13"/>
      <c r="B32" s="13" t="s">
        <v>27</v>
      </c>
      <c r="C32" s="56">
        <f>C33+C34</f>
        <v>530000</v>
      </c>
      <c r="D32" s="56">
        <f t="shared" ref="D32:H32" si="10">D33+D34</f>
        <v>530000</v>
      </c>
      <c r="E32" s="56">
        <f t="shared" si="10"/>
        <v>0</v>
      </c>
      <c r="F32" s="56">
        <f t="shared" si="10"/>
        <v>2300000</v>
      </c>
      <c r="G32" s="56">
        <f t="shared" si="10"/>
        <v>0</v>
      </c>
      <c r="H32" s="56">
        <f t="shared" si="10"/>
        <v>2830000</v>
      </c>
      <c r="I32" s="56">
        <f t="shared" si="3"/>
        <v>-2300000</v>
      </c>
      <c r="J32" s="106"/>
    </row>
    <row r="33" spans="1:10" ht="15.75">
      <c r="A33" s="13"/>
      <c r="B33" s="12" t="s">
        <v>41</v>
      </c>
      <c r="C33" s="56">
        <f>'2023'!I32</f>
        <v>80000</v>
      </c>
      <c r="D33" s="57">
        <v>80000</v>
      </c>
      <c r="E33" s="57"/>
      <c r="F33" s="57"/>
      <c r="G33" s="57"/>
      <c r="H33" s="57">
        <f t="shared" si="2"/>
        <v>80000</v>
      </c>
      <c r="I33" s="56">
        <f t="shared" si="3"/>
        <v>0</v>
      </c>
      <c r="J33" s="116" t="s">
        <v>88</v>
      </c>
    </row>
    <row r="34" spans="1:10" ht="62.25" customHeight="1">
      <c r="A34" s="10"/>
      <c r="B34" s="10" t="s">
        <v>42</v>
      </c>
      <c r="C34" s="56">
        <f>'2023'!I33</f>
        <v>450000</v>
      </c>
      <c r="D34" s="57">
        <v>450000</v>
      </c>
      <c r="E34" s="57"/>
      <c r="F34" s="57">
        <v>2300000</v>
      </c>
      <c r="G34" s="57"/>
      <c r="H34" s="57">
        <f t="shared" si="2"/>
        <v>2750000</v>
      </c>
      <c r="I34" s="56">
        <f t="shared" si="3"/>
        <v>-2300000</v>
      </c>
      <c r="J34" s="117"/>
    </row>
    <row r="35" spans="1:10" ht="141.75">
      <c r="A35" s="27"/>
      <c r="B35" s="28" t="s">
        <v>53</v>
      </c>
      <c r="C35" s="56">
        <f>C36+C38</f>
        <v>1030000</v>
      </c>
      <c r="D35" s="56">
        <f t="shared" ref="D35:I35" si="11">D36+D38</f>
        <v>550000</v>
      </c>
      <c r="E35" s="56">
        <f t="shared" si="11"/>
        <v>0</v>
      </c>
      <c r="F35" s="56">
        <f t="shared" si="11"/>
        <v>1000000</v>
      </c>
      <c r="G35" s="56">
        <f t="shared" si="11"/>
        <v>0</v>
      </c>
      <c r="H35" s="56">
        <f t="shared" si="11"/>
        <v>1550000</v>
      </c>
      <c r="I35" s="56">
        <f t="shared" si="11"/>
        <v>-520000</v>
      </c>
      <c r="J35" s="106"/>
    </row>
    <row r="36" spans="1:10" ht="92.25" customHeight="1">
      <c r="A36" s="14"/>
      <c r="B36" s="13" t="s">
        <v>17</v>
      </c>
      <c r="C36" s="56">
        <f>C37</f>
        <v>500000</v>
      </c>
      <c r="D36" s="56">
        <f t="shared" ref="D36:I36" si="12">D37</f>
        <v>250000</v>
      </c>
      <c r="E36" s="56">
        <f t="shared" si="12"/>
        <v>0</v>
      </c>
      <c r="F36" s="56">
        <f t="shared" si="12"/>
        <v>500000</v>
      </c>
      <c r="G36" s="56">
        <f t="shared" si="12"/>
        <v>0</v>
      </c>
      <c r="H36" s="56">
        <f t="shared" si="12"/>
        <v>750000</v>
      </c>
      <c r="I36" s="56">
        <f t="shared" si="12"/>
        <v>-250000</v>
      </c>
      <c r="J36" s="106"/>
    </row>
    <row r="37" spans="1:10" ht="60">
      <c r="A37" s="14"/>
      <c r="B37" s="10" t="s">
        <v>43</v>
      </c>
      <c r="C37" s="56">
        <f>'2023'!I36</f>
        <v>500000</v>
      </c>
      <c r="D37" s="57">
        <v>250000</v>
      </c>
      <c r="E37" s="57"/>
      <c r="F37" s="57">
        <v>500000</v>
      </c>
      <c r="G37" s="57"/>
      <c r="H37" s="57">
        <f t="shared" si="2"/>
        <v>750000</v>
      </c>
      <c r="I37" s="56">
        <f t="shared" si="3"/>
        <v>-250000</v>
      </c>
      <c r="J37" s="58" t="s">
        <v>89</v>
      </c>
    </row>
    <row r="38" spans="1:10" ht="47.25">
      <c r="A38" s="10"/>
      <c r="B38" s="13" t="s">
        <v>27</v>
      </c>
      <c r="C38" s="56">
        <f>C39+C40</f>
        <v>530000</v>
      </c>
      <c r="D38" s="56">
        <f t="shared" ref="D38:I38" si="13">D39+D40</f>
        <v>300000</v>
      </c>
      <c r="E38" s="56">
        <f t="shared" si="13"/>
        <v>0</v>
      </c>
      <c r="F38" s="56">
        <f t="shared" si="13"/>
        <v>500000</v>
      </c>
      <c r="G38" s="56">
        <f t="shared" si="13"/>
        <v>0</v>
      </c>
      <c r="H38" s="56">
        <f t="shared" si="13"/>
        <v>800000</v>
      </c>
      <c r="I38" s="56">
        <f t="shared" si="13"/>
        <v>-270000</v>
      </c>
      <c r="J38" s="106"/>
    </row>
    <row r="39" spans="1:10" ht="15.75">
      <c r="A39" s="10"/>
      <c r="B39" s="12" t="s">
        <v>41</v>
      </c>
      <c r="C39" s="56">
        <f>'2023'!I38</f>
        <v>80000</v>
      </c>
      <c r="D39" s="57"/>
      <c r="E39" s="57"/>
      <c r="F39" s="57"/>
      <c r="G39" s="57"/>
      <c r="H39" s="57">
        <f t="shared" si="2"/>
        <v>0</v>
      </c>
      <c r="I39" s="56">
        <f t="shared" si="3"/>
        <v>80000</v>
      </c>
      <c r="J39" s="106"/>
    </row>
    <row r="40" spans="1:10" ht="45">
      <c r="A40" s="10"/>
      <c r="B40" s="10" t="s">
        <v>42</v>
      </c>
      <c r="C40" s="56">
        <f>'2023'!I39</f>
        <v>450000</v>
      </c>
      <c r="D40" s="57">
        <v>300000</v>
      </c>
      <c r="E40" s="57"/>
      <c r="F40" s="57">
        <v>500000</v>
      </c>
      <c r="G40" s="57"/>
      <c r="H40" s="57">
        <f t="shared" si="2"/>
        <v>800000</v>
      </c>
      <c r="I40" s="56">
        <f t="shared" si="3"/>
        <v>-350000</v>
      </c>
      <c r="J40" s="106" t="s">
        <v>88</v>
      </c>
    </row>
    <row r="41" spans="1:10" ht="110.25">
      <c r="A41" s="27"/>
      <c r="B41" s="28" t="s">
        <v>54</v>
      </c>
      <c r="C41" s="56">
        <f>C42+C44</f>
        <v>1530000</v>
      </c>
      <c r="D41" s="56">
        <f t="shared" ref="D41:I41" si="14">D42+D44</f>
        <v>0</v>
      </c>
      <c r="E41" s="56">
        <f t="shared" si="14"/>
        <v>1530000</v>
      </c>
      <c r="F41" s="56">
        <f t="shared" si="14"/>
        <v>0</v>
      </c>
      <c r="G41" s="56">
        <f t="shared" si="14"/>
        <v>0</v>
      </c>
      <c r="H41" s="56">
        <f t="shared" si="14"/>
        <v>1530000</v>
      </c>
      <c r="I41" s="56">
        <f t="shared" si="14"/>
        <v>0</v>
      </c>
      <c r="J41" s="106"/>
    </row>
    <row r="42" spans="1:10" ht="78.75">
      <c r="A42" s="14"/>
      <c r="B42" s="13" t="s">
        <v>17</v>
      </c>
      <c r="C42" s="56">
        <f>C43</f>
        <v>1000000</v>
      </c>
      <c r="D42" s="56">
        <f t="shared" ref="D42:I42" si="15">D43</f>
        <v>0</v>
      </c>
      <c r="E42" s="56">
        <f t="shared" si="15"/>
        <v>1000000</v>
      </c>
      <c r="F42" s="56">
        <f t="shared" si="15"/>
        <v>0</v>
      </c>
      <c r="G42" s="56">
        <f t="shared" si="15"/>
        <v>0</v>
      </c>
      <c r="H42" s="56">
        <f t="shared" si="15"/>
        <v>1000000</v>
      </c>
      <c r="I42" s="56">
        <f t="shared" si="15"/>
        <v>0</v>
      </c>
      <c r="J42" s="106"/>
    </row>
    <row r="43" spans="1:10" ht="31.5">
      <c r="A43" s="14"/>
      <c r="B43" s="10" t="s">
        <v>43</v>
      </c>
      <c r="C43" s="56">
        <f>'2023'!I42</f>
        <v>1000000</v>
      </c>
      <c r="D43" s="57"/>
      <c r="E43" s="57">
        <v>1000000</v>
      </c>
      <c r="F43" s="57"/>
      <c r="G43" s="57"/>
      <c r="H43" s="57">
        <f t="shared" si="2"/>
        <v>1000000</v>
      </c>
      <c r="I43" s="56">
        <f t="shared" si="3"/>
        <v>0</v>
      </c>
      <c r="J43" s="116" t="s">
        <v>116</v>
      </c>
    </row>
    <row r="44" spans="1:10" ht="47.25">
      <c r="A44" s="14"/>
      <c r="B44" s="13" t="s">
        <v>27</v>
      </c>
      <c r="C44" s="56">
        <f>C45+C46</f>
        <v>530000</v>
      </c>
      <c r="D44" s="56">
        <f t="shared" ref="D44:I44" si="16">D45+D46</f>
        <v>0</v>
      </c>
      <c r="E44" s="56">
        <f t="shared" si="16"/>
        <v>530000</v>
      </c>
      <c r="F44" s="56">
        <f t="shared" si="16"/>
        <v>0</v>
      </c>
      <c r="G44" s="56">
        <f t="shared" si="16"/>
        <v>0</v>
      </c>
      <c r="H44" s="56">
        <f t="shared" si="16"/>
        <v>530000</v>
      </c>
      <c r="I44" s="56">
        <f t="shared" si="16"/>
        <v>0</v>
      </c>
      <c r="J44" s="117"/>
    </row>
    <row r="45" spans="1:10" ht="15.75">
      <c r="A45" s="14"/>
      <c r="B45" s="12" t="s">
        <v>41</v>
      </c>
      <c r="C45" s="56">
        <f>'2023'!I44</f>
        <v>80000</v>
      </c>
      <c r="D45" s="57"/>
      <c r="E45" s="57">
        <v>80000</v>
      </c>
      <c r="F45" s="57"/>
      <c r="G45" s="57"/>
      <c r="H45" s="57">
        <f t="shared" si="2"/>
        <v>80000</v>
      </c>
      <c r="I45" s="56">
        <f t="shared" si="3"/>
        <v>0</v>
      </c>
      <c r="J45" s="106"/>
    </row>
    <row r="46" spans="1:10" ht="15.75">
      <c r="A46" s="14"/>
      <c r="B46" s="10" t="s">
        <v>42</v>
      </c>
      <c r="C46" s="56">
        <f>'2023'!I45</f>
        <v>450000</v>
      </c>
      <c r="D46" s="57"/>
      <c r="E46" s="57">
        <v>450000</v>
      </c>
      <c r="F46" s="57"/>
      <c r="G46" s="57"/>
      <c r="H46" s="57">
        <f t="shared" si="2"/>
        <v>450000</v>
      </c>
      <c r="I46" s="56">
        <f t="shared" si="3"/>
        <v>0</v>
      </c>
      <c r="J46" s="106"/>
    </row>
    <row r="47" spans="1:10" ht="78.75">
      <c r="A47" s="27"/>
      <c r="B47" s="31" t="s">
        <v>59</v>
      </c>
      <c r="C47" s="56">
        <f>C48</f>
        <v>800000</v>
      </c>
      <c r="D47" s="57"/>
      <c r="E47" s="57"/>
      <c r="F47" s="57"/>
      <c r="G47" s="57"/>
      <c r="H47" s="57">
        <f t="shared" si="2"/>
        <v>0</v>
      </c>
      <c r="I47" s="56">
        <f t="shared" si="3"/>
        <v>800000</v>
      </c>
      <c r="J47" s="106"/>
    </row>
    <row r="48" spans="1:10" ht="63">
      <c r="A48" s="10"/>
      <c r="B48" s="25" t="s">
        <v>44</v>
      </c>
      <c r="C48" s="56">
        <f>C49</f>
        <v>800000</v>
      </c>
      <c r="D48" s="57"/>
      <c r="E48" s="57"/>
      <c r="F48" s="57"/>
      <c r="G48" s="57"/>
      <c r="H48" s="57">
        <f t="shared" si="2"/>
        <v>0</v>
      </c>
      <c r="I48" s="56">
        <f t="shared" si="3"/>
        <v>800000</v>
      </c>
      <c r="J48" s="106"/>
    </row>
    <row r="49" spans="1:10" ht="47.25">
      <c r="A49" s="10"/>
      <c r="B49" s="25" t="s">
        <v>27</v>
      </c>
      <c r="C49" s="56">
        <f>C50+C51+C52</f>
        <v>800000</v>
      </c>
      <c r="D49" s="57"/>
      <c r="E49" s="57"/>
      <c r="F49" s="57"/>
      <c r="G49" s="57"/>
      <c r="H49" s="57">
        <f t="shared" si="2"/>
        <v>0</v>
      </c>
      <c r="I49" s="56">
        <f t="shared" si="3"/>
        <v>800000</v>
      </c>
      <c r="J49" s="106"/>
    </row>
    <row r="50" spans="1:10" ht="15.75">
      <c r="A50" s="10"/>
      <c r="B50" s="11" t="s">
        <v>41</v>
      </c>
      <c r="C50" s="56">
        <f>'2023'!I49</f>
        <v>200000</v>
      </c>
      <c r="D50" s="57"/>
      <c r="E50" s="57"/>
      <c r="F50" s="57"/>
      <c r="G50" s="57"/>
      <c r="H50" s="57">
        <f t="shared" si="2"/>
        <v>0</v>
      </c>
      <c r="I50" s="56">
        <f t="shared" si="3"/>
        <v>200000</v>
      </c>
      <c r="J50" s="106"/>
    </row>
    <row r="51" spans="1:10" ht="15.75">
      <c r="A51" s="10"/>
      <c r="B51" s="11" t="s">
        <v>55</v>
      </c>
      <c r="C51" s="56">
        <f>'2023'!I50</f>
        <v>300000</v>
      </c>
      <c r="D51" s="57"/>
      <c r="E51" s="57"/>
      <c r="F51" s="57"/>
      <c r="G51" s="57"/>
      <c r="H51" s="57">
        <f t="shared" si="2"/>
        <v>0</v>
      </c>
      <c r="I51" s="56">
        <f t="shared" si="3"/>
        <v>300000</v>
      </c>
      <c r="J51" s="106"/>
    </row>
    <row r="52" spans="1:10" ht="15.75">
      <c r="A52" s="10"/>
      <c r="B52" s="11" t="s">
        <v>42</v>
      </c>
      <c r="C52" s="56">
        <f>'2023'!I51</f>
        <v>300000</v>
      </c>
      <c r="D52" s="57"/>
      <c r="E52" s="57"/>
      <c r="F52" s="57"/>
      <c r="G52" s="57"/>
      <c r="H52" s="57">
        <f t="shared" si="2"/>
        <v>0</v>
      </c>
      <c r="I52" s="56">
        <f t="shared" si="3"/>
        <v>300000</v>
      </c>
      <c r="J52" s="106"/>
    </row>
    <row r="53" spans="1:10" ht="157.5">
      <c r="A53" s="27"/>
      <c r="B53" s="31" t="s">
        <v>60</v>
      </c>
      <c r="C53" s="56">
        <f>C54</f>
        <v>500000</v>
      </c>
      <c r="D53" s="57"/>
      <c r="E53" s="57"/>
      <c r="F53" s="57"/>
      <c r="G53" s="57"/>
      <c r="H53" s="57">
        <f t="shared" si="2"/>
        <v>0</v>
      </c>
      <c r="I53" s="56">
        <f t="shared" si="3"/>
        <v>500000</v>
      </c>
      <c r="J53" s="106"/>
    </row>
    <row r="54" spans="1:10" ht="78.75">
      <c r="A54" s="10"/>
      <c r="B54" s="25" t="s">
        <v>17</v>
      </c>
      <c r="C54" s="56">
        <f>C55</f>
        <v>500000</v>
      </c>
      <c r="D54" s="57"/>
      <c r="E54" s="57"/>
      <c r="F54" s="57"/>
      <c r="G54" s="57"/>
      <c r="H54" s="57">
        <f t="shared" si="2"/>
        <v>0</v>
      </c>
      <c r="I54" s="56">
        <f t="shared" si="3"/>
        <v>500000</v>
      </c>
      <c r="J54" s="106"/>
    </row>
    <row r="55" spans="1:10" ht="47.25">
      <c r="A55" s="10"/>
      <c r="B55" s="25" t="s">
        <v>27</v>
      </c>
      <c r="C55" s="56">
        <f>C56+C57</f>
        <v>500000</v>
      </c>
      <c r="D55" s="57"/>
      <c r="E55" s="57"/>
      <c r="F55" s="57"/>
      <c r="G55" s="57"/>
      <c r="H55" s="57">
        <f t="shared" si="2"/>
        <v>0</v>
      </c>
      <c r="I55" s="56">
        <f t="shared" si="3"/>
        <v>500000</v>
      </c>
      <c r="J55" s="106"/>
    </row>
    <row r="56" spans="1:10" ht="15.75">
      <c r="A56" s="10"/>
      <c r="B56" s="11" t="s">
        <v>41</v>
      </c>
      <c r="C56" s="56">
        <f>'2023'!I55</f>
        <v>200000</v>
      </c>
      <c r="D56" s="57"/>
      <c r="E56" s="57"/>
      <c r="F56" s="57"/>
      <c r="G56" s="57"/>
      <c r="H56" s="57">
        <f t="shared" si="2"/>
        <v>0</v>
      </c>
      <c r="I56" s="56">
        <f t="shared" si="3"/>
        <v>200000</v>
      </c>
      <c r="J56" s="106"/>
    </row>
    <row r="57" spans="1:10" ht="15.75">
      <c r="A57" s="10"/>
      <c r="B57" s="11" t="s">
        <v>55</v>
      </c>
      <c r="C57" s="56">
        <f>'2023'!I56</f>
        <v>300000</v>
      </c>
      <c r="D57" s="57"/>
      <c r="E57" s="57"/>
      <c r="F57" s="57"/>
      <c r="G57" s="57"/>
      <c r="H57" s="57">
        <f t="shared" si="2"/>
        <v>0</v>
      </c>
      <c r="I57" s="56">
        <f t="shared" si="3"/>
        <v>300000</v>
      </c>
      <c r="J57" s="106"/>
    </row>
    <row r="58" spans="1:10" ht="78.75">
      <c r="A58" s="27"/>
      <c r="B58" s="31" t="s">
        <v>61</v>
      </c>
      <c r="C58" s="56">
        <f>C59+C61</f>
        <v>1150000</v>
      </c>
      <c r="D58" s="57"/>
      <c r="E58" s="57"/>
      <c r="F58" s="57"/>
      <c r="G58" s="57"/>
      <c r="H58" s="57">
        <f t="shared" si="2"/>
        <v>0</v>
      </c>
      <c r="I58" s="56">
        <f t="shared" si="3"/>
        <v>1150000</v>
      </c>
      <c r="J58" s="106"/>
    </row>
    <row r="59" spans="1:10" ht="78.75">
      <c r="A59" s="10"/>
      <c r="B59" s="25" t="s">
        <v>17</v>
      </c>
      <c r="C59" s="56">
        <f>C60</f>
        <v>500000</v>
      </c>
      <c r="D59" s="57"/>
      <c r="E59" s="57"/>
      <c r="F59" s="57"/>
      <c r="G59" s="57"/>
      <c r="H59" s="57">
        <f t="shared" si="2"/>
        <v>0</v>
      </c>
      <c r="I59" s="56">
        <f t="shared" si="3"/>
        <v>500000</v>
      </c>
      <c r="J59" s="106"/>
    </row>
    <row r="60" spans="1:10" ht="63">
      <c r="A60" s="10"/>
      <c r="B60" s="11" t="s">
        <v>56</v>
      </c>
      <c r="C60" s="56">
        <f>'2023'!I59</f>
        <v>500000</v>
      </c>
      <c r="D60" s="57"/>
      <c r="E60" s="57"/>
      <c r="F60" s="57"/>
      <c r="G60" s="57"/>
      <c r="H60" s="57">
        <f t="shared" si="2"/>
        <v>0</v>
      </c>
      <c r="I60" s="56">
        <f t="shared" si="3"/>
        <v>500000</v>
      </c>
      <c r="J60" s="106"/>
    </row>
    <row r="61" spans="1:10" ht="47.25">
      <c r="A61" s="10"/>
      <c r="B61" s="25" t="s">
        <v>27</v>
      </c>
      <c r="C61" s="56">
        <f>C62+C63</f>
        <v>650000</v>
      </c>
      <c r="D61" s="57"/>
      <c r="E61" s="57"/>
      <c r="F61" s="57"/>
      <c r="G61" s="57"/>
      <c r="H61" s="57">
        <f t="shared" si="2"/>
        <v>0</v>
      </c>
      <c r="I61" s="56">
        <f t="shared" si="3"/>
        <v>650000</v>
      </c>
      <c r="J61" s="106"/>
    </row>
    <row r="62" spans="1:10" ht="15.75">
      <c r="A62" s="10"/>
      <c r="B62" s="11" t="s">
        <v>41</v>
      </c>
      <c r="C62" s="56">
        <f>'2023'!I61</f>
        <v>200000</v>
      </c>
      <c r="D62" s="57"/>
      <c r="E62" s="57"/>
      <c r="F62" s="57"/>
      <c r="G62" s="57"/>
      <c r="H62" s="57">
        <f t="shared" si="2"/>
        <v>0</v>
      </c>
      <c r="I62" s="56">
        <f t="shared" si="3"/>
        <v>200000</v>
      </c>
      <c r="J62" s="106"/>
    </row>
    <row r="63" spans="1:10" ht="15.75">
      <c r="A63" s="10"/>
      <c r="B63" s="11" t="s">
        <v>42</v>
      </c>
      <c r="C63" s="56">
        <f>'2023'!I62</f>
        <v>450000</v>
      </c>
      <c r="D63" s="57"/>
      <c r="E63" s="57"/>
      <c r="F63" s="57"/>
      <c r="G63" s="57"/>
      <c r="H63" s="57">
        <f t="shared" si="2"/>
        <v>0</v>
      </c>
      <c r="I63" s="56">
        <f t="shared" si="3"/>
        <v>450000</v>
      </c>
      <c r="J63" s="106"/>
    </row>
    <row r="64" spans="1:10" ht="78.75">
      <c r="A64" s="27"/>
      <c r="B64" s="31" t="s">
        <v>62</v>
      </c>
      <c r="C64" s="56">
        <f>C65</f>
        <v>350000</v>
      </c>
      <c r="D64" s="57"/>
      <c r="E64" s="57"/>
      <c r="F64" s="57"/>
      <c r="G64" s="57"/>
      <c r="H64" s="57">
        <f t="shared" si="2"/>
        <v>0</v>
      </c>
      <c r="I64" s="56">
        <f t="shared" si="3"/>
        <v>350000</v>
      </c>
      <c r="J64" s="106"/>
    </row>
    <row r="65" spans="1:10" ht="78.75">
      <c r="A65" s="10"/>
      <c r="B65" s="25" t="s">
        <v>17</v>
      </c>
      <c r="C65" s="56">
        <f>C66</f>
        <v>350000</v>
      </c>
      <c r="D65" s="57"/>
      <c r="E65" s="57"/>
      <c r="F65" s="57"/>
      <c r="G65" s="57"/>
      <c r="H65" s="57">
        <f t="shared" si="2"/>
        <v>0</v>
      </c>
      <c r="I65" s="56">
        <f t="shared" si="3"/>
        <v>350000</v>
      </c>
      <c r="J65" s="106"/>
    </row>
    <row r="66" spans="1:10" ht="47.25">
      <c r="A66" s="10"/>
      <c r="B66" s="25" t="s">
        <v>27</v>
      </c>
      <c r="C66" s="56">
        <f>C67+C68</f>
        <v>350000</v>
      </c>
      <c r="D66" s="57"/>
      <c r="E66" s="57"/>
      <c r="F66" s="57"/>
      <c r="G66" s="57"/>
      <c r="H66" s="57">
        <f t="shared" si="2"/>
        <v>0</v>
      </c>
      <c r="I66" s="56">
        <f t="shared" si="3"/>
        <v>350000</v>
      </c>
      <c r="J66" s="106"/>
    </row>
    <row r="67" spans="1:10" ht="15.75">
      <c r="A67" s="10"/>
      <c r="B67" s="11" t="s">
        <v>41</v>
      </c>
      <c r="C67" s="56">
        <f>'2023'!I66</f>
        <v>200000</v>
      </c>
      <c r="D67" s="57"/>
      <c r="E67" s="57"/>
      <c r="F67" s="57"/>
      <c r="G67" s="57"/>
      <c r="H67" s="57">
        <f t="shared" si="2"/>
        <v>0</v>
      </c>
      <c r="I67" s="56">
        <f t="shared" si="3"/>
        <v>200000</v>
      </c>
      <c r="J67" s="106"/>
    </row>
    <row r="68" spans="1:10" ht="15.75">
      <c r="A68" s="10"/>
      <c r="B68" s="11" t="s">
        <v>57</v>
      </c>
      <c r="C68" s="56">
        <f>'2023'!I67</f>
        <v>150000</v>
      </c>
      <c r="D68" s="57"/>
      <c r="E68" s="57"/>
      <c r="F68" s="57"/>
      <c r="G68" s="57"/>
      <c r="H68" s="57">
        <f t="shared" si="2"/>
        <v>0</v>
      </c>
      <c r="I68" s="56">
        <f t="shared" si="3"/>
        <v>150000</v>
      </c>
      <c r="J68" s="106"/>
    </row>
    <row r="69" spans="1:10" ht="94.5">
      <c r="A69" s="27"/>
      <c r="B69" s="31" t="s">
        <v>63</v>
      </c>
      <c r="C69" s="56">
        <f>C70</f>
        <v>2532320</v>
      </c>
      <c r="D69" s="56">
        <f t="shared" ref="D69:H69" si="17">D70</f>
        <v>500000</v>
      </c>
      <c r="E69" s="56">
        <f t="shared" si="17"/>
        <v>400000</v>
      </c>
      <c r="F69" s="56">
        <f t="shared" si="17"/>
        <v>600000</v>
      </c>
      <c r="G69" s="56">
        <f t="shared" si="17"/>
        <v>0</v>
      </c>
      <c r="H69" s="56">
        <f t="shared" si="17"/>
        <v>1500000</v>
      </c>
      <c r="I69" s="56">
        <f t="shared" si="3"/>
        <v>1032320</v>
      </c>
      <c r="J69" s="106"/>
    </row>
    <row r="70" spans="1:10" ht="78.75">
      <c r="A70" s="10"/>
      <c r="B70" s="25" t="s">
        <v>17</v>
      </c>
      <c r="C70" s="56">
        <f>C71+C72</f>
        <v>2532320</v>
      </c>
      <c r="D70" s="56">
        <f t="shared" ref="D70:I70" si="18">D71+D72</f>
        <v>500000</v>
      </c>
      <c r="E70" s="56">
        <f t="shared" si="18"/>
        <v>400000</v>
      </c>
      <c r="F70" s="56">
        <f t="shared" si="18"/>
        <v>600000</v>
      </c>
      <c r="G70" s="56">
        <f t="shared" si="18"/>
        <v>0</v>
      </c>
      <c r="H70" s="56">
        <f t="shared" si="18"/>
        <v>1500000</v>
      </c>
      <c r="I70" s="56">
        <f t="shared" si="18"/>
        <v>1032320</v>
      </c>
      <c r="J70" s="106"/>
    </row>
    <row r="71" spans="1:10" ht="31.5">
      <c r="A71" s="10"/>
      <c r="B71" s="11" t="s">
        <v>45</v>
      </c>
      <c r="C71" s="56">
        <f>'2023'!I70</f>
        <v>532320</v>
      </c>
      <c r="D71" s="57"/>
      <c r="E71" s="57"/>
      <c r="F71" s="57"/>
      <c r="G71" s="57"/>
      <c r="H71" s="57">
        <f t="shared" si="2"/>
        <v>0</v>
      </c>
      <c r="I71" s="56">
        <f t="shared" si="3"/>
        <v>532320</v>
      </c>
      <c r="J71" s="106"/>
    </row>
    <row r="72" spans="1:10" ht="75">
      <c r="A72" s="10"/>
      <c r="B72" s="11" t="s">
        <v>46</v>
      </c>
      <c r="C72" s="56">
        <f>'2023'!I71</f>
        <v>2000000</v>
      </c>
      <c r="D72" s="57">
        <v>500000</v>
      </c>
      <c r="E72" s="57">
        <v>400000</v>
      </c>
      <c r="F72" s="57">
        <v>600000</v>
      </c>
      <c r="G72" s="57"/>
      <c r="H72" s="57">
        <f t="shared" si="2"/>
        <v>1500000</v>
      </c>
      <c r="I72" s="56">
        <f t="shared" si="3"/>
        <v>500000</v>
      </c>
      <c r="J72" s="106" t="s">
        <v>130</v>
      </c>
    </row>
    <row r="73" spans="1:10" ht="141.75">
      <c r="A73" s="27"/>
      <c r="B73" s="31" t="s">
        <v>64</v>
      </c>
      <c r="C73" s="56">
        <f>C74</f>
        <v>2000000</v>
      </c>
      <c r="D73" s="57"/>
      <c r="E73" s="57"/>
      <c r="F73" s="57"/>
      <c r="G73" s="57"/>
      <c r="H73" s="57">
        <f t="shared" si="2"/>
        <v>0</v>
      </c>
      <c r="I73" s="56">
        <f t="shared" si="3"/>
        <v>2000000</v>
      </c>
      <c r="J73" s="106"/>
    </row>
    <row r="74" spans="1:10" ht="78.75">
      <c r="A74" s="10"/>
      <c r="B74" s="25" t="s">
        <v>17</v>
      </c>
      <c r="C74" s="56">
        <f>C75+C76</f>
        <v>2000000</v>
      </c>
      <c r="D74" s="57"/>
      <c r="E74" s="57"/>
      <c r="F74" s="57"/>
      <c r="G74" s="57"/>
      <c r="H74" s="57">
        <f t="shared" si="2"/>
        <v>0</v>
      </c>
      <c r="I74" s="56">
        <f t="shared" si="3"/>
        <v>2000000</v>
      </c>
      <c r="J74" s="106"/>
    </row>
    <row r="75" spans="1:10" ht="47.25">
      <c r="A75" s="10"/>
      <c r="B75" s="11" t="s">
        <v>47</v>
      </c>
      <c r="C75" s="56">
        <f>'2023'!I74</f>
        <v>1500000</v>
      </c>
      <c r="D75" s="57"/>
      <c r="E75" s="57"/>
      <c r="F75" s="57"/>
      <c r="G75" s="57"/>
      <c r="H75" s="57">
        <f t="shared" si="2"/>
        <v>0</v>
      </c>
      <c r="I75" s="56">
        <f t="shared" si="3"/>
        <v>1500000</v>
      </c>
      <c r="J75" s="106"/>
    </row>
    <row r="76" spans="1:10" ht="47.25">
      <c r="A76" s="10"/>
      <c r="B76" s="11" t="s">
        <v>48</v>
      </c>
      <c r="C76" s="56">
        <f>'2023'!I75</f>
        <v>500000</v>
      </c>
      <c r="D76" s="57"/>
      <c r="E76" s="57"/>
      <c r="F76" s="57"/>
      <c r="G76" s="57"/>
      <c r="H76" s="57">
        <f t="shared" si="2"/>
        <v>0</v>
      </c>
      <c r="I76" s="56">
        <f t="shared" si="3"/>
        <v>500000</v>
      </c>
      <c r="J76" s="106"/>
    </row>
    <row r="77" spans="1:10" ht="63">
      <c r="A77" s="27"/>
      <c r="B77" s="31" t="s">
        <v>65</v>
      </c>
      <c r="C77" s="56">
        <f>C78</f>
        <v>200000</v>
      </c>
      <c r="D77" s="57"/>
      <c r="E77" s="57"/>
      <c r="F77" s="57"/>
      <c r="G77" s="57"/>
      <c r="H77" s="57">
        <f t="shared" si="2"/>
        <v>0</v>
      </c>
      <c r="I77" s="56">
        <f t="shared" si="3"/>
        <v>200000</v>
      </c>
      <c r="J77" s="106"/>
    </row>
    <row r="78" spans="1:10" ht="78.75">
      <c r="A78" s="10"/>
      <c r="B78" s="25" t="s">
        <v>17</v>
      </c>
      <c r="C78" s="56">
        <f>C79</f>
        <v>200000</v>
      </c>
      <c r="D78" s="57"/>
      <c r="E78" s="57"/>
      <c r="F78" s="57"/>
      <c r="G78" s="57"/>
      <c r="H78" s="57">
        <f t="shared" ref="H78:H79" si="19">D78+E78+F78+G78</f>
        <v>0</v>
      </c>
      <c r="I78" s="56">
        <f t="shared" ref="I78:I79" si="20">C78-H78</f>
        <v>200000</v>
      </c>
      <c r="J78" s="106"/>
    </row>
    <row r="79" spans="1:10" ht="31.5">
      <c r="A79" s="10"/>
      <c r="B79" s="11" t="s">
        <v>49</v>
      </c>
      <c r="C79" s="56">
        <f>'2023'!I78</f>
        <v>200000</v>
      </c>
      <c r="D79" s="57"/>
      <c r="E79" s="57"/>
      <c r="F79" s="57"/>
      <c r="G79" s="57"/>
      <c r="H79" s="57">
        <f t="shared" si="19"/>
        <v>0</v>
      </c>
      <c r="I79" s="56">
        <f t="shared" si="20"/>
        <v>200000</v>
      </c>
      <c r="J79" s="106"/>
    </row>
    <row r="80" spans="1:10" ht="36" customHeight="1">
      <c r="A80" s="35"/>
      <c r="B80" s="35" t="s">
        <v>11</v>
      </c>
      <c r="C80" s="56">
        <f>C13+C25</f>
        <v>17204000</v>
      </c>
      <c r="D80" s="59">
        <f>D13+D25</f>
        <v>4522561.54</v>
      </c>
      <c r="E80" s="59">
        <f t="shared" ref="E80:I80" si="21">E13+E25</f>
        <v>3208225.1799999997</v>
      </c>
      <c r="F80" s="59">
        <f t="shared" si="21"/>
        <v>4808898</v>
      </c>
      <c r="G80" s="59">
        <f t="shared" si="21"/>
        <v>0</v>
      </c>
      <c r="H80" s="59">
        <f t="shared" si="21"/>
        <v>12477122.720000001</v>
      </c>
      <c r="I80" s="59">
        <f t="shared" si="21"/>
        <v>4726877.28</v>
      </c>
      <c r="J80" s="99"/>
    </row>
    <row r="83" spans="2:10">
      <c r="B83" t="s">
        <v>82</v>
      </c>
    </row>
    <row r="84" spans="2:10">
      <c r="J84" s="60"/>
    </row>
    <row r="85" spans="2:10">
      <c r="B85" t="s">
        <v>83</v>
      </c>
      <c r="C85" t="s">
        <v>84</v>
      </c>
    </row>
    <row r="87" spans="2:10">
      <c r="D87" s="60"/>
    </row>
    <row r="89" spans="2:10">
      <c r="D89" s="60"/>
    </row>
  </sheetData>
  <mergeCells count="8">
    <mergeCell ref="J43:J44"/>
    <mergeCell ref="J23:J24"/>
    <mergeCell ref="J33:J34"/>
    <mergeCell ref="A5:I5"/>
    <mergeCell ref="B7:C7"/>
    <mergeCell ref="E7:I7"/>
    <mergeCell ref="D8:I8"/>
    <mergeCell ref="E9:I9"/>
  </mergeCells>
  <pageMargins left="0.7" right="0.7" top="0.75" bottom="0.75" header="0.3" footer="0.3"/>
  <pageSetup paperSize="9" scale="40" orientation="portrait" r:id="rId1"/>
  <rowBreaks count="1" manualBreakCount="1">
    <brk id="52" max="9" man="1"/>
  </rowBreaks>
</worksheet>
</file>

<file path=xl/worksheets/sheet3.xml><?xml version="1.0" encoding="utf-8"?>
<worksheet xmlns="http://schemas.openxmlformats.org/spreadsheetml/2006/main" xmlns:r="http://schemas.openxmlformats.org/officeDocument/2006/relationships">
  <dimension ref="A1:M84"/>
  <sheetViews>
    <sheetView view="pageBreakPreview" topLeftCell="A83" zoomScale="60" zoomScaleNormal="100" workbookViewId="0">
      <selection activeCell="O83" sqref="O83"/>
    </sheetView>
  </sheetViews>
  <sheetFormatPr defaultRowHeight="15"/>
  <cols>
    <col min="2" max="2" width="24.42578125" customWidth="1"/>
    <col min="3" max="3" width="11" customWidth="1"/>
    <col min="5" max="5" width="13.28515625" customWidth="1"/>
    <col min="6" max="6" width="16.140625" customWidth="1"/>
    <col min="8" max="8" width="13.28515625" customWidth="1"/>
    <col min="9" max="9" width="15.42578125" customWidth="1"/>
    <col min="10" max="10" width="14" customWidth="1"/>
    <col min="11" max="11" width="19.85546875" customWidth="1"/>
  </cols>
  <sheetData>
    <row r="1" spans="1:13" ht="81.75" customHeight="1">
      <c r="A1" s="63" t="s">
        <v>91</v>
      </c>
      <c r="B1" s="64"/>
      <c r="C1" s="65"/>
      <c r="D1" s="65"/>
      <c r="E1" s="66"/>
      <c r="F1" s="67"/>
      <c r="G1" s="68"/>
      <c r="H1" s="122" t="s">
        <v>104</v>
      </c>
      <c r="I1" s="122"/>
      <c r="J1" s="122"/>
      <c r="K1" s="122"/>
    </row>
    <row r="2" spans="1:13">
      <c r="A2" s="123" t="s">
        <v>92</v>
      </c>
      <c r="B2" s="124"/>
      <c r="C2" s="124"/>
      <c r="D2" s="124"/>
      <c r="E2" s="124"/>
      <c r="F2" s="124"/>
      <c r="G2" s="124"/>
      <c r="H2" s="124"/>
      <c r="I2" s="124"/>
      <c r="J2" s="124"/>
      <c r="K2" s="124"/>
    </row>
    <row r="3" spans="1:13" ht="15.75">
      <c r="A3" s="125" t="s">
        <v>101</v>
      </c>
      <c r="B3" s="126"/>
      <c r="C3" s="126"/>
      <c r="D3" s="126"/>
      <c r="E3" s="126"/>
      <c r="F3" s="126"/>
      <c r="G3" s="126"/>
      <c r="H3" s="126"/>
      <c r="I3" s="126"/>
      <c r="J3" s="126"/>
      <c r="K3" s="126"/>
    </row>
    <row r="4" spans="1:13" ht="15.75">
      <c r="A4" s="127" t="s">
        <v>102</v>
      </c>
      <c r="B4" s="127"/>
      <c r="C4" s="127"/>
      <c r="D4" s="127"/>
      <c r="E4" s="127"/>
      <c r="F4" s="127"/>
      <c r="G4" s="127"/>
      <c r="H4" s="127"/>
      <c r="I4" s="127"/>
      <c r="J4" s="127"/>
      <c r="K4" s="127"/>
    </row>
    <row r="5" spans="1:13" ht="15.75">
      <c r="A5" s="128" t="s">
        <v>103</v>
      </c>
      <c r="B5" s="128"/>
      <c r="C5" s="128"/>
      <c r="D5" s="128"/>
      <c r="E5" s="128"/>
      <c r="F5" s="128"/>
      <c r="G5" s="128"/>
      <c r="H5" s="128"/>
      <c r="I5" s="128"/>
      <c r="J5" s="128"/>
      <c r="K5" s="128"/>
    </row>
    <row r="6" spans="1:13">
      <c r="A6" s="129" t="s">
        <v>1</v>
      </c>
      <c r="B6" s="130" t="s">
        <v>93</v>
      </c>
      <c r="C6" s="130" t="s">
        <v>94</v>
      </c>
      <c r="D6" s="130" t="s">
        <v>95</v>
      </c>
      <c r="E6" s="121" t="s">
        <v>96</v>
      </c>
      <c r="F6" s="131" t="s">
        <v>97</v>
      </c>
      <c r="G6" s="132" t="s">
        <v>95</v>
      </c>
      <c r="H6" s="121" t="s">
        <v>96</v>
      </c>
      <c r="I6" s="121" t="s">
        <v>98</v>
      </c>
      <c r="J6" s="121" t="s">
        <v>99</v>
      </c>
      <c r="K6" s="121" t="s">
        <v>100</v>
      </c>
    </row>
    <row r="7" spans="1:13" ht="97.5" customHeight="1">
      <c r="A7" s="129"/>
      <c r="B7" s="130"/>
      <c r="C7" s="130"/>
      <c r="D7" s="130"/>
      <c r="E7" s="121"/>
      <c r="F7" s="131"/>
      <c r="G7" s="132"/>
      <c r="H7" s="121"/>
      <c r="I7" s="121"/>
      <c r="J7" s="121"/>
      <c r="K7" s="121"/>
    </row>
    <row r="8" spans="1:13" ht="31.5">
      <c r="A8" s="19">
        <v>1</v>
      </c>
      <c r="B8" s="2" t="s">
        <v>18</v>
      </c>
      <c r="C8" s="3"/>
      <c r="D8" s="3"/>
      <c r="E8" s="7"/>
      <c r="F8" s="8">
        <f>F9+F17+F19+F20+F22+F23+F16+F18+F21</f>
        <v>5081680</v>
      </c>
      <c r="G8" s="8"/>
      <c r="H8" s="8"/>
      <c r="I8" s="8">
        <f>I9+I17+I19+I20+I22+I23+I16+I18+I21+I24</f>
        <v>4625204</v>
      </c>
      <c r="J8" s="8">
        <f>J9+J17+J19+J20+J22+J23+J16+J18+J21+J24</f>
        <v>-456476</v>
      </c>
      <c r="K8" s="57"/>
    </row>
    <row r="9" spans="1:13" ht="31.5">
      <c r="A9" s="14"/>
      <c r="B9" s="14" t="s">
        <v>12</v>
      </c>
      <c r="C9" s="14"/>
      <c r="D9" s="14"/>
      <c r="E9" s="13"/>
      <c r="F9" s="13">
        <f>F11+F13+F15+F10+F12+F14</f>
        <v>3800000</v>
      </c>
      <c r="G9" s="13"/>
      <c r="H9" s="13"/>
      <c r="I9" s="13">
        <f t="shared" ref="I9:J9" si="0">I11+I13+I15+I10+I12+I14</f>
        <v>3620000</v>
      </c>
      <c r="J9" s="13">
        <f t="shared" si="0"/>
        <v>-180000</v>
      </c>
      <c r="K9" s="57"/>
    </row>
    <row r="10" spans="1:13" ht="60">
      <c r="A10" s="14"/>
      <c r="B10" s="14" t="s">
        <v>19</v>
      </c>
      <c r="C10" s="14"/>
      <c r="D10" s="14">
        <v>1</v>
      </c>
      <c r="E10" s="13">
        <v>180000</v>
      </c>
      <c r="F10" s="13">
        <f>D10*E10</f>
        <v>180000</v>
      </c>
      <c r="G10" s="14">
        <v>1</v>
      </c>
      <c r="H10" s="13">
        <v>94737</v>
      </c>
      <c r="I10" s="13">
        <f>G10*H10</f>
        <v>94737</v>
      </c>
      <c r="J10" s="56">
        <f>I10-F10</f>
        <v>-85263</v>
      </c>
      <c r="K10" s="58" t="s">
        <v>105</v>
      </c>
    </row>
    <row r="11" spans="1:13" ht="15.75">
      <c r="A11" s="10"/>
      <c r="B11" s="10" t="s">
        <v>19</v>
      </c>
      <c r="C11" s="10" t="s">
        <v>22</v>
      </c>
      <c r="D11" s="10">
        <v>9</v>
      </c>
      <c r="E11" s="12">
        <v>180000</v>
      </c>
      <c r="F11" s="13">
        <f t="shared" ref="F11:F22" si="1">D11*E11</f>
        <v>1620000</v>
      </c>
      <c r="G11" s="10">
        <v>9</v>
      </c>
      <c r="H11" s="12">
        <v>180000</v>
      </c>
      <c r="I11" s="13">
        <f t="shared" ref="I11:I18" si="2">G11*H11</f>
        <v>1620000</v>
      </c>
      <c r="J11" s="56">
        <f t="shared" ref="J11:J74" si="3">I11-F11</f>
        <v>0</v>
      </c>
      <c r="K11" s="58"/>
      <c r="M11" s="17"/>
    </row>
    <row r="12" spans="1:13" ht="60">
      <c r="A12" s="10"/>
      <c r="B12" s="10" t="s">
        <v>20</v>
      </c>
      <c r="C12" s="10"/>
      <c r="D12" s="10">
        <v>1</v>
      </c>
      <c r="E12" s="12">
        <v>120000</v>
      </c>
      <c r="F12" s="13">
        <f t="shared" si="1"/>
        <v>120000</v>
      </c>
      <c r="G12" s="10">
        <v>1</v>
      </c>
      <c r="H12" s="12">
        <v>63158</v>
      </c>
      <c r="I12" s="13">
        <f t="shared" si="2"/>
        <v>63158</v>
      </c>
      <c r="J12" s="56">
        <f t="shared" si="3"/>
        <v>-56842</v>
      </c>
      <c r="K12" s="58" t="s">
        <v>105</v>
      </c>
    </row>
    <row r="13" spans="1:13" ht="15.75">
      <c r="A13" s="10"/>
      <c r="B13" s="10" t="s">
        <v>20</v>
      </c>
      <c r="C13" s="10" t="s">
        <v>22</v>
      </c>
      <c r="D13" s="10">
        <v>9</v>
      </c>
      <c r="E13" s="12">
        <v>120000</v>
      </c>
      <c r="F13" s="13">
        <f t="shared" si="1"/>
        <v>1080000</v>
      </c>
      <c r="G13" s="10">
        <v>9</v>
      </c>
      <c r="H13" s="12">
        <v>120000</v>
      </c>
      <c r="I13" s="13">
        <f t="shared" si="2"/>
        <v>1080000</v>
      </c>
      <c r="J13" s="56">
        <f t="shared" si="3"/>
        <v>0</v>
      </c>
      <c r="K13" s="58"/>
    </row>
    <row r="14" spans="1:13" ht="60">
      <c r="A14" s="10"/>
      <c r="B14" s="10" t="s">
        <v>21</v>
      </c>
      <c r="C14" s="10"/>
      <c r="D14" s="10">
        <v>1</v>
      </c>
      <c r="E14" s="12">
        <v>80000</v>
      </c>
      <c r="F14" s="13">
        <f t="shared" si="1"/>
        <v>80000</v>
      </c>
      <c r="G14" s="10">
        <v>1</v>
      </c>
      <c r="H14" s="12">
        <v>42105</v>
      </c>
      <c r="I14" s="13">
        <f t="shared" si="2"/>
        <v>42105</v>
      </c>
      <c r="J14" s="56">
        <f t="shared" si="3"/>
        <v>-37895</v>
      </c>
      <c r="K14" s="58" t="s">
        <v>105</v>
      </c>
    </row>
    <row r="15" spans="1:13" ht="15.75">
      <c r="A15" s="10"/>
      <c r="B15" s="10" t="s">
        <v>21</v>
      </c>
      <c r="C15" s="10" t="s">
        <v>22</v>
      </c>
      <c r="D15" s="10">
        <v>9</v>
      </c>
      <c r="E15" s="12">
        <v>80000</v>
      </c>
      <c r="F15" s="13">
        <f t="shared" si="1"/>
        <v>720000</v>
      </c>
      <c r="G15" s="10">
        <v>9</v>
      </c>
      <c r="H15" s="12">
        <v>80000</v>
      </c>
      <c r="I15" s="13">
        <f t="shared" si="2"/>
        <v>720000</v>
      </c>
      <c r="J15" s="56">
        <f t="shared" si="3"/>
        <v>0</v>
      </c>
      <c r="K15" s="58"/>
    </row>
    <row r="16" spans="1:13" ht="60">
      <c r="A16" s="10"/>
      <c r="B16" s="10" t="s">
        <v>13</v>
      </c>
      <c r="C16" s="10"/>
      <c r="D16" s="10">
        <v>1</v>
      </c>
      <c r="E16" s="12">
        <v>31768</v>
      </c>
      <c r="F16" s="13">
        <f t="shared" si="1"/>
        <v>31768</v>
      </c>
      <c r="G16" s="10">
        <v>1</v>
      </c>
      <c r="H16" s="12">
        <f>9904+7885</f>
        <v>17789</v>
      </c>
      <c r="I16" s="13">
        <f t="shared" si="2"/>
        <v>17789</v>
      </c>
      <c r="J16" s="56">
        <f t="shared" si="3"/>
        <v>-13979</v>
      </c>
      <c r="K16" s="58" t="s">
        <v>105</v>
      </c>
    </row>
    <row r="17" spans="1:11" ht="47.25">
      <c r="A17" s="14"/>
      <c r="B17" s="14" t="s">
        <v>13</v>
      </c>
      <c r="C17" s="14" t="s">
        <v>22</v>
      </c>
      <c r="D17" s="14">
        <v>9</v>
      </c>
      <c r="E17" s="13">
        <v>31768</v>
      </c>
      <c r="F17" s="13">
        <f t="shared" si="1"/>
        <v>285912</v>
      </c>
      <c r="G17" s="14">
        <v>9</v>
      </c>
      <c r="H17" s="13">
        <v>31768</v>
      </c>
      <c r="I17" s="13">
        <f t="shared" si="2"/>
        <v>285912</v>
      </c>
      <c r="J17" s="56">
        <f t="shared" si="3"/>
        <v>0</v>
      </c>
      <c r="K17" s="57"/>
    </row>
    <row r="18" spans="1:11" ht="63">
      <c r="A18" s="14"/>
      <c r="B18" s="14" t="s">
        <v>14</v>
      </c>
      <c r="C18" s="14"/>
      <c r="D18" s="14">
        <v>1</v>
      </c>
      <c r="E18" s="13">
        <v>11400</v>
      </c>
      <c r="F18" s="13">
        <f t="shared" si="1"/>
        <v>11400</v>
      </c>
      <c r="G18" s="14">
        <v>1</v>
      </c>
      <c r="H18" s="13">
        <v>6000</v>
      </c>
      <c r="I18" s="13">
        <f t="shared" si="2"/>
        <v>6000</v>
      </c>
      <c r="J18" s="56">
        <f t="shared" si="3"/>
        <v>-5400</v>
      </c>
      <c r="K18" s="58" t="s">
        <v>105</v>
      </c>
    </row>
    <row r="19" spans="1:11" ht="63">
      <c r="A19" s="14"/>
      <c r="B19" s="14" t="s">
        <v>14</v>
      </c>
      <c r="C19" s="14" t="s">
        <v>22</v>
      </c>
      <c r="D19" s="14">
        <v>9</v>
      </c>
      <c r="E19" s="13">
        <v>11400</v>
      </c>
      <c r="F19" s="13">
        <f t="shared" si="1"/>
        <v>102600</v>
      </c>
      <c r="G19" s="14">
        <v>9</v>
      </c>
      <c r="H19" s="13">
        <v>11400</v>
      </c>
      <c r="I19" s="13">
        <f t="shared" ref="I19:I22" si="4">H19*G19</f>
        <v>102600</v>
      </c>
      <c r="J19" s="56">
        <f t="shared" si="3"/>
        <v>0</v>
      </c>
      <c r="K19" s="58"/>
    </row>
    <row r="20" spans="1:11" ht="15.75">
      <c r="A20" s="14"/>
      <c r="B20" s="14" t="s">
        <v>15</v>
      </c>
      <c r="C20" s="14" t="s">
        <v>22</v>
      </c>
      <c r="D20" s="14">
        <v>10</v>
      </c>
      <c r="E20" s="13">
        <v>10000</v>
      </c>
      <c r="F20" s="13">
        <f t="shared" si="1"/>
        <v>100000</v>
      </c>
      <c r="G20" s="14">
        <v>10</v>
      </c>
      <c r="H20" s="13">
        <v>10000</v>
      </c>
      <c r="I20" s="13">
        <f t="shared" si="4"/>
        <v>100000</v>
      </c>
      <c r="J20" s="56">
        <f t="shared" si="3"/>
        <v>0</v>
      </c>
      <c r="K20" s="57"/>
    </row>
    <row r="21" spans="1:11" ht="47.25" customHeight="1">
      <c r="A21" s="14"/>
      <c r="B21" s="14" t="s">
        <v>32</v>
      </c>
      <c r="C21" s="14"/>
      <c r="D21" s="14">
        <v>1</v>
      </c>
      <c r="E21" s="13">
        <v>60000</v>
      </c>
      <c r="F21" s="13">
        <f t="shared" si="1"/>
        <v>60000</v>
      </c>
      <c r="G21" s="14">
        <v>1</v>
      </c>
      <c r="H21" s="13">
        <v>32903</v>
      </c>
      <c r="I21" s="13">
        <f t="shared" si="4"/>
        <v>32903</v>
      </c>
      <c r="J21" s="56">
        <f t="shared" si="3"/>
        <v>-27097</v>
      </c>
      <c r="K21" s="70" t="s">
        <v>105</v>
      </c>
    </row>
    <row r="22" spans="1:11" ht="47.25">
      <c r="A22" s="14"/>
      <c r="B22" s="14" t="s">
        <v>32</v>
      </c>
      <c r="C22" s="14" t="s">
        <v>22</v>
      </c>
      <c r="D22" s="14">
        <v>9</v>
      </c>
      <c r="E22" s="13">
        <v>60000</v>
      </c>
      <c r="F22" s="13">
        <f t="shared" si="1"/>
        <v>540000</v>
      </c>
      <c r="G22" s="14">
        <v>4</v>
      </c>
      <c r="H22" s="13">
        <v>60000</v>
      </c>
      <c r="I22" s="13">
        <f t="shared" si="4"/>
        <v>240000</v>
      </c>
      <c r="J22" s="56">
        <f t="shared" si="3"/>
        <v>-300000</v>
      </c>
      <c r="K22" s="58" t="s">
        <v>113</v>
      </c>
    </row>
    <row r="23" spans="1:11" ht="126">
      <c r="A23" s="14"/>
      <c r="B23" s="14" t="s">
        <v>16</v>
      </c>
      <c r="C23" s="14" t="s">
        <v>22</v>
      </c>
      <c r="D23" s="14"/>
      <c r="E23" s="13"/>
      <c r="F23" s="13">
        <f>F25+F26</f>
        <v>150000</v>
      </c>
      <c r="G23" s="14"/>
      <c r="H23" s="13"/>
      <c r="I23" s="13">
        <f>I25+I26</f>
        <v>150000</v>
      </c>
      <c r="J23" s="56">
        <f t="shared" si="3"/>
        <v>0</v>
      </c>
      <c r="K23" s="57"/>
    </row>
    <row r="24" spans="1:11" ht="142.5" customHeight="1">
      <c r="A24" s="14"/>
      <c r="B24" s="14" t="s">
        <v>107</v>
      </c>
      <c r="C24" s="14"/>
      <c r="D24" s="14"/>
      <c r="E24" s="13"/>
      <c r="F24" s="13"/>
      <c r="G24" s="14">
        <v>1</v>
      </c>
      <c r="H24" s="13">
        <v>70000</v>
      </c>
      <c r="I24" s="13">
        <f>G24*H24</f>
        <v>70000</v>
      </c>
      <c r="J24" s="56">
        <f t="shared" si="3"/>
        <v>70000</v>
      </c>
      <c r="K24" s="58" t="s">
        <v>112</v>
      </c>
    </row>
    <row r="25" spans="1:11" ht="15.75">
      <c r="A25" s="10"/>
      <c r="B25" s="10" t="s">
        <v>24</v>
      </c>
      <c r="C25" s="10" t="s">
        <v>22</v>
      </c>
      <c r="D25" s="10">
        <v>10</v>
      </c>
      <c r="E25" s="12">
        <v>10000</v>
      </c>
      <c r="F25" s="12">
        <f t="shared" ref="F25:F26" si="5">E25*D25</f>
        <v>100000</v>
      </c>
      <c r="G25" s="10">
        <v>10</v>
      </c>
      <c r="H25" s="12">
        <v>10000</v>
      </c>
      <c r="I25" s="12">
        <f t="shared" ref="I25:I26" si="6">H25*G25</f>
        <v>100000</v>
      </c>
      <c r="J25" s="56">
        <f t="shared" si="3"/>
        <v>0</v>
      </c>
      <c r="K25" s="57"/>
    </row>
    <row r="26" spans="1:11" ht="15.75">
      <c r="A26" s="10"/>
      <c r="B26" s="10" t="s">
        <v>25</v>
      </c>
      <c r="C26" s="10" t="s">
        <v>22</v>
      </c>
      <c r="D26" s="10">
        <v>10</v>
      </c>
      <c r="E26" s="12">
        <v>5000</v>
      </c>
      <c r="F26" s="12">
        <f t="shared" si="5"/>
        <v>50000</v>
      </c>
      <c r="G26" s="10">
        <v>10</v>
      </c>
      <c r="H26" s="12">
        <v>5000</v>
      </c>
      <c r="I26" s="12">
        <f t="shared" si="6"/>
        <v>50000</v>
      </c>
      <c r="J26" s="56">
        <f t="shared" si="3"/>
        <v>0</v>
      </c>
      <c r="K26" s="57"/>
    </row>
    <row r="27" spans="1:11" ht="15.75">
      <c r="A27" s="19">
        <v>2</v>
      </c>
      <c r="B27" s="2" t="s">
        <v>10</v>
      </c>
      <c r="C27" s="3"/>
      <c r="D27" s="3"/>
      <c r="E27" s="7"/>
      <c r="F27" s="8">
        <f>F28+F31+F37+F43+F49+F55+F60+F66+F71+F76+F80+F83</f>
        <v>12122320</v>
      </c>
      <c r="G27" s="8">
        <f t="shared" ref="G27:H27" si="7">G28+G31+G37+G43+G49+G55+G60+G66+G71+G76+G80+G83</f>
        <v>2</v>
      </c>
      <c r="H27" s="8">
        <f t="shared" si="7"/>
        <v>618238</v>
      </c>
      <c r="I27" s="8">
        <f>I28+I31+I37+I43+I49+I55+I60+I66+I71+I76+I80+I83+I75</f>
        <v>12578796</v>
      </c>
      <c r="J27" s="56">
        <f t="shared" si="3"/>
        <v>456476</v>
      </c>
      <c r="K27" s="57"/>
    </row>
    <row r="28" spans="1:11" ht="94.5">
      <c r="A28" s="27"/>
      <c r="B28" s="28" t="s">
        <v>50</v>
      </c>
      <c r="C28" s="27"/>
      <c r="D28" s="27"/>
      <c r="E28" s="29"/>
      <c r="F28" s="30">
        <f>F29</f>
        <v>500000</v>
      </c>
      <c r="G28" s="27"/>
      <c r="H28" s="29"/>
      <c r="I28" s="30">
        <f>I29</f>
        <v>500000</v>
      </c>
      <c r="J28" s="56">
        <f t="shared" si="3"/>
        <v>0</v>
      </c>
      <c r="K28" s="57"/>
    </row>
    <row r="29" spans="1:11" ht="94.5">
      <c r="A29" s="13"/>
      <c r="B29" s="13" t="s">
        <v>17</v>
      </c>
      <c r="C29" s="13"/>
      <c r="D29" s="13"/>
      <c r="E29" s="13"/>
      <c r="F29" s="13">
        <f>F30</f>
        <v>500000</v>
      </c>
      <c r="G29" s="13"/>
      <c r="H29" s="13"/>
      <c r="I29" s="13">
        <f>I30</f>
        <v>500000</v>
      </c>
      <c r="J29" s="56">
        <f t="shared" si="3"/>
        <v>0</v>
      </c>
      <c r="K29" s="57"/>
    </row>
    <row r="30" spans="1:11" ht="15.75">
      <c r="A30" s="32"/>
      <c r="B30" s="10" t="s">
        <v>51</v>
      </c>
      <c r="C30" s="10" t="s">
        <v>26</v>
      </c>
      <c r="D30" s="10">
        <v>1</v>
      </c>
      <c r="E30" s="12">
        <v>500000</v>
      </c>
      <c r="F30" s="12">
        <f>E30*D30</f>
        <v>500000</v>
      </c>
      <c r="G30" s="10">
        <v>1</v>
      </c>
      <c r="H30" s="12">
        <v>500000</v>
      </c>
      <c r="I30" s="12">
        <f>H30*G30</f>
        <v>500000</v>
      </c>
      <c r="J30" s="56">
        <f t="shared" si="3"/>
        <v>0</v>
      </c>
      <c r="K30" s="57"/>
    </row>
    <row r="31" spans="1:11" ht="141.75">
      <c r="A31" s="27"/>
      <c r="B31" s="28" t="s">
        <v>52</v>
      </c>
      <c r="C31" s="27"/>
      <c r="D31" s="27"/>
      <c r="E31" s="29"/>
      <c r="F31" s="30">
        <f>F32+F34</f>
        <v>1530000</v>
      </c>
      <c r="G31" s="27"/>
      <c r="H31" s="29"/>
      <c r="I31" s="30">
        <f>I32+I34</f>
        <v>1530000</v>
      </c>
      <c r="J31" s="56">
        <f t="shared" si="3"/>
        <v>0</v>
      </c>
      <c r="K31" s="57"/>
    </row>
    <row r="32" spans="1:11" ht="94.5">
      <c r="A32" s="13"/>
      <c r="B32" s="13" t="s">
        <v>17</v>
      </c>
      <c r="C32" s="13"/>
      <c r="D32" s="13"/>
      <c r="E32" s="13"/>
      <c r="F32" s="13">
        <f>F33</f>
        <v>1000000</v>
      </c>
      <c r="G32" s="13"/>
      <c r="H32" s="13"/>
      <c r="I32" s="13">
        <f>I33</f>
        <v>1000000</v>
      </c>
      <c r="J32" s="56">
        <f t="shared" si="3"/>
        <v>0</v>
      </c>
      <c r="K32" s="57"/>
    </row>
    <row r="33" spans="1:11" ht="31.5">
      <c r="A33" s="13"/>
      <c r="B33" s="12" t="s">
        <v>40</v>
      </c>
      <c r="C33" s="12" t="s">
        <v>26</v>
      </c>
      <c r="D33" s="12">
        <v>1</v>
      </c>
      <c r="E33" s="12">
        <v>1000000</v>
      </c>
      <c r="F33" s="12">
        <f>E33*D33</f>
        <v>1000000</v>
      </c>
      <c r="G33" s="12">
        <v>1</v>
      </c>
      <c r="H33" s="12">
        <v>1000000</v>
      </c>
      <c r="I33" s="12">
        <f>H33*G33</f>
        <v>1000000</v>
      </c>
      <c r="J33" s="56">
        <f t="shared" si="3"/>
        <v>0</v>
      </c>
      <c r="K33" s="57"/>
    </row>
    <row r="34" spans="1:11" ht="47.25">
      <c r="A34" s="13"/>
      <c r="B34" s="13" t="s">
        <v>27</v>
      </c>
      <c r="C34" s="13"/>
      <c r="D34" s="13"/>
      <c r="E34" s="13"/>
      <c r="F34" s="13">
        <f>F35+F36</f>
        <v>530000</v>
      </c>
      <c r="G34" s="13"/>
      <c r="H34" s="13"/>
      <c r="I34" s="13">
        <f>I35+I36</f>
        <v>530000</v>
      </c>
      <c r="J34" s="56">
        <f t="shared" si="3"/>
        <v>0</v>
      </c>
      <c r="K34" s="57"/>
    </row>
    <row r="35" spans="1:11" ht="15.75">
      <c r="A35" s="13"/>
      <c r="B35" s="12" t="s">
        <v>41</v>
      </c>
      <c r="C35" s="12" t="s">
        <v>26</v>
      </c>
      <c r="D35" s="12">
        <v>1</v>
      </c>
      <c r="E35" s="12">
        <v>80000</v>
      </c>
      <c r="F35" s="12">
        <f>E35*D35</f>
        <v>80000</v>
      </c>
      <c r="G35" s="12">
        <v>1</v>
      </c>
      <c r="H35" s="12">
        <v>80000</v>
      </c>
      <c r="I35" s="12">
        <f>H35*G35</f>
        <v>80000</v>
      </c>
      <c r="J35" s="56">
        <f t="shared" si="3"/>
        <v>0</v>
      </c>
      <c r="K35" s="57"/>
    </row>
    <row r="36" spans="1:11" ht="15.75">
      <c r="A36" s="10"/>
      <c r="B36" s="10" t="s">
        <v>42</v>
      </c>
      <c r="C36" s="10" t="s">
        <v>26</v>
      </c>
      <c r="D36" s="10">
        <v>3</v>
      </c>
      <c r="E36" s="12">
        <v>150000</v>
      </c>
      <c r="F36" s="12">
        <f>E36*D36</f>
        <v>450000</v>
      </c>
      <c r="G36" s="10">
        <v>3</v>
      </c>
      <c r="H36" s="12">
        <v>150000</v>
      </c>
      <c r="I36" s="12">
        <f>H36*G36</f>
        <v>450000</v>
      </c>
      <c r="J36" s="56">
        <f t="shared" si="3"/>
        <v>0</v>
      </c>
      <c r="K36" s="57"/>
    </row>
    <row r="37" spans="1:11" ht="173.25">
      <c r="A37" s="27"/>
      <c r="B37" s="28" t="s">
        <v>53</v>
      </c>
      <c r="C37" s="28"/>
      <c r="D37" s="28"/>
      <c r="E37" s="30"/>
      <c r="F37" s="30">
        <f>F38+F40</f>
        <v>1030000</v>
      </c>
      <c r="G37" s="28"/>
      <c r="H37" s="30"/>
      <c r="I37" s="30">
        <f>I38+I40</f>
        <v>1030000</v>
      </c>
      <c r="J37" s="56">
        <f t="shared" si="3"/>
        <v>0</v>
      </c>
      <c r="K37" s="57"/>
    </row>
    <row r="38" spans="1:11" ht="94.5">
      <c r="A38" s="14"/>
      <c r="B38" s="13" t="s">
        <v>17</v>
      </c>
      <c r="C38" s="15"/>
      <c r="D38" s="15"/>
      <c r="E38" s="16"/>
      <c r="F38" s="13">
        <f>F39</f>
        <v>500000</v>
      </c>
      <c r="G38" s="15"/>
      <c r="H38" s="16"/>
      <c r="I38" s="13">
        <f>I39</f>
        <v>500000</v>
      </c>
      <c r="J38" s="56">
        <f t="shared" si="3"/>
        <v>0</v>
      </c>
      <c r="K38" s="57"/>
    </row>
    <row r="39" spans="1:11" ht="31.5">
      <c r="A39" s="14"/>
      <c r="B39" s="10" t="s">
        <v>43</v>
      </c>
      <c r="C39" s="10" t="s">
        <v>26</v>
      </c>
      <c r="D39" s="10">
        <v>1</v>
      </c>
      <c r="E39" s="12">
        <v>500000</v>
      </c>
      <c r="F39" s="12">
        <f>E39*D39</f>
        <v>500000</v>
      </c>
      <c r="G39" s="10">
        <v>1</v>
      </c>
      <c r="H39" s="12">
        <v>500000</v>
      </c>
      <c r="I39" s="12">
        <f>H39*G39</f>
        <v>500000</v>
      </c>
      <c r="J39" s="56">
        <f t="shared" si="3"/>
        <v>0</v>
      </c>
      <c r="K39" s="57"/>
    </row>
    <row r="40" spans="1:11" ht="47.25">
      <c r="A40" s="10"/>
      <c r="B40" s="13" t="s">
        <v>27</v>
      </c>
      <c r="C40" s="10"/>
      <c r="D40" s="10"/>
      <c r="E40" s="12"/>
      <c r="F40" s="13">
        <f>F41+F42</f>
        <v>530000</v>
      </c>
      <c r="G40" s="10"/>
      <c r="H40" s="12"/>
      <c r="I40" s="13">
        <f>I41+I42</f>
        <v>530000</v>
      </c>
      <c r="J40" s="56">
        <f t="shared" si="3"/>
        <v>0</v>
      </c>
      <c r="K40" s="57"/>
    </row>
    <row r="41" spans="1:11" ht="15.75">
      <c r="A41" s="10"/>
      <c r="B41" s="12" t="s">
        <v>41</v>
      </c>
      <c r="C41" s="12" t="s">
        <v>26</v>
      </c>
      <c r="D41" s="12">
        <v>1</v>
      </c>
      <c r="E41" s="12">
        <v>80000</v>
      </c>
      <c r="F41" s="12">
        <f>E41*D41</f>
        <v>80000</v>
      </c>
      <c r="G41" s="12">
        <v>1</v>
      </c>
      <c r="H41" s="12">
        <v>80000</v>
      </c>
      <c r="I41" s="12">
        <f>H41*G41</f>
        <v>80000</v>
      </c>
      <c r="J41" s="56">
        <f t="shared" si="3"/>
        <v>0</v>
      </c>
      <c r="K41" s="57"/>
    </row>
    <row r="42" spans="1:11" ht="15.75">
      <c r="A42" s="10"/>
      <c r="B42" s="10" t="s">
        <v>42</v>
      </c>
      <c r="C42" s="10" t="s">
        <v>26</v>
      </c>
      <c r="D42" s="10">
        <v>3</v>
      </c>
      <c r="E42" s="12">
        <v>150000</v>
      </c>
      <c r="F42" s="12">
        <f>E42*D42</f>
        <v>450000</v>
      </c>
      <c r="G42" s="10">
        <v>3</v>
      </c>
      <c r="H42" s="12">
        <v>150000</v>
      </c>
      <c r="I42" s="12">
        <f>H42*G42</f>
        <v>450000</v>
      </c>
      <c r="J42" s="56">
        <f t="shared" si="3"/>
        <v>0</v>
      </c>
      <c r="K42" s="57"/>
    </row>
    <row r="43" spans="1:11" ht="141.75">
      <c r="A43" s="27"/>
      <c r="B43" s="28" t="s">
        <v>54</v>
      </c>
      <c r="C43" s="28"/>
      <c r="D43" s="28"/>
      <c r="E43" s="30"/>
      <c r="F43" s="30">
        <f>F44+F46</f>
        <v>1530000</v>
      </c>
      <c r="G43" s="28"/>
      <c r="H43" s="30"/>
      <c r="I43" s="30">
        <f>I44+I46</f>
        <v>1530000</v>
      </c>
      <c r="J43" s="56">
        <f t="shared" si="3"/>
        <v>0</v>
      </c>
      <c r="K43" s="57"/>
    </row>
    <row r="44" spans="1:11" ht="94.5">
      <c r="A44" s="14"/>
      <c r="B44" s="13" t="s">
        <v>17</v>
      </c>
      <c r="C44" s="15"/>
      <c r="D44" s="15"/>
      <c r="E44" s="16"/>
      <c r="F44" s="13">
        <f>F45</f>
        <v>1000000</v>
      </c>
      <c r="G44" s="15"/>
      <c r="H44" s="16"/>
      <c r="I44" s="13">
        <f>I45</f>
        <v>1000000</v>
      </c>
      <c r="J44" s="56">
        <f t="shared" si="3"/>
        <v>0</v>
      </c>
      <c r="K44" s="57"/>
    </row>
    <row r="45" spans="1:11" ht="31.5">
      <c r="A45" s="14"/>
      <c r="B45" s="10" t="s">
        <v>43</v>
      </c>
      <c r="C45" s="10" t="s">
        <v>26</v>
      </c>
      <c r="D45" s="10">
        <v>1</v>
      </c>
      <c r="E45" s="12">
        <v>1000000</v>
      </c>
      <c r="F45" s="12">
        <f>E45*D45</f>
        <v>1000000</v>
      </c>
      <c r="G45" s="10">
        <v>1</v>
      </c>
      <c r="H45" s="12">
        <v>1000000</v>
      </c>
      <c r="I45" s="12">
        <f>H45*G45</f>
        <v>1000000</v>
      </c>
      <c r="J45" s="56">
        <f t="shared" si="3"/>
        <v>0</v>
      </c>
      <c r="K45" s="57"/>
    </row>
    <row r="46" spans="1:11" ht="47.25">
      <c r="A46" s="14"/>
      <c r="B46" s="13" t="s">
        <v>27</v>
      </c>
      <c r="C46" s="10"/>
      <c r="D46" s="10"/>
      <c r="E46" s="12"/>
      <c r="F46" s="13">
        <f>F47+F48</f>
        <v>530000</v>
      </c>
      <c r="G46" s="10"/>
      <c r="H46" s="12"/>
      <c r="I46" s="13">
        <f>I47+I48</f>
        <v>530000</v>
      </c>
      <c r="J46" s="56">
        <f t="shared" si="3"/>
        <v>0</v>
      </c>
      <c r="K46" s="57"/>
    </row>
    <row r="47" spans="1:11" ht="15.75">
      <c r="A47" s="14"/>
      <c r="B47" s="12" t="s">
        <v>41</v>
      </c>
      <c r="C47" s="12" t="s">
        <v>26</v>
      </c>
      <c r="D47" s="12">
        <v>1</v>
      </c>
      <c r="E47" s="12">
        <v>80000</v>
      </c>
      <c r="F47" s="12">
        <f>E47*D47</f>
        <v>80000</v>
      </c>
      <c r="G47" s="12">
        <v>1</v>
      </c>
      <c r="H47" s="12">
        <v>80000</v>
      </c>
      <c r="I47" s="12">
        <f>H47*G47</f>
        <v>80000</v>
      </c>
      <c r="J47" s="56">
        <f t="shared" si="3"/>
        <v>0</v>
      </c>
      <c r="K47" s="57"/>
    </row>
    <row r="48" spans="1:11" ht="15.75">
      <c r="A48" s="14"/>
      <c r="B48" s="10" t="s">
        <v>42</v>
      </c>
      <c r="C48" s="10" t="s">
        <v>26</v>
      </c>
      <c r="D48" s="10">
        <v>3</v>
      </c>
      <c r="E48" s="12">
        <v>150000</v>
      </c>
      <c r="F48" s="12">
        <f>E48*D48</f>
        <v>450000</v>
      </c>
      <c r="G48" s="10">
        <v>3</v>
      </c>
      <c r="H48" s="12">
        <v>150000</v>
      </c>
      <c r="I48" s="12">
        <f>H48*G48</f>
        <v>450000</v>
      </c>
      <c r="J48" s="56">
        <f t="shared" si="3"/>
        <v>0</v>
      </c>
      <c r="K48" s="57"/>
    </row>
    <row r="49" spans="1:11" ht="94.5">
      <c r="A49" s="27"/>
      <c r="B49" s="31" t="s">
        <v>59</v>
      </c>
      <c r="C49" s="28"/>
      <c r="D49" s="28"/>
      <c r="E49" s="30"/>
      <c r="F49" s="30">
        <f>F50</f>
        <v>800000</v>
      </c>
      <c r="G49" s="28"/>
      <c r="H49" s="30"/>
      <c r="I49" s="30">
        <f>I50</f>
        <v>800000</v>
      </c>
      <c r="J49" s="56">
        <f t="shared" si="3"/>
        <v>0</v>
      </c>
      <c r="K49" s="57"/>
    </row>
    <row r="50" spans="1:11" ht="94.5">
      <c r="A50" s="10"/>
      <c r="B50" s="25" t="s">
        <v>44</v>
      </c>
      <c r="C50" s="10"/>
      <c r="D50" s="10"/>
      <c r="E50" s="12"/>
      <c r="F50" s="12">
        <f>F51</f>
        <v>800000</v>
      </c>
      <c r="G50" s="10"/>
      <c r="H50" s="12"/>
      <c r="I50" s="12">
        <f>I51</f>
        <v>800000</v>
      </c>
      <c r="J50" s="56">
        <f t="shared" si="3"/>
        <v>0</v>
      </c>
      <c r="K50" s="57"/>
    </row>
    <row r="51" spans="1:11" ht="47.25">
      <c r="A51" s="10"/>
      <c r="B51" s="25" t="s">
        <v>27</v>
      </c>
      <c r="C51" s="10"/>
      <c r="D51" s="10"/>
      <c r="E51" s="12"/>
      <c r="F51" s="13">
        <f>F52+F53+F54</f>
        <v>800000</v>
      </c>
      <c r="G51" s="10"/>
      <c r="H51" s="12"/>
      <c r="I51" s="13">
        <f>I52+I53+I54</f>
        <v>800000</v>
      </c>
      <c r="J51" s="56">
        <f t="shared" si="3"/>
        <v>0</v>
      </c>
      <c r="K51" s="57"/>
    </row>
    <row r="52" spans="1:11" ht="15.75">
      <c r="A52" s="10"/>
      <c r="B52" s="11" t="s">
        <v>41</v>
      </c>
      <c r="C52" s="10" t="s">
        <v>26</v>
      </c>
      <c r="D52" s="10">
        <v>1</v>
      </c>
      <c r="E52" s="12">
        <v>200000</v>
      </c>
      <c r="F52" s="12">
        <f>E52*D52</f>
        <v>200000</v>
      </c>
      <c r="G52" s="10">
        <v>1</v>
      </c>
      <c r="H52" s="12">
        <v>200000</v>
      </c>
      <c r="I52" s="12">
        <f>H52*G52</f>
        <v>200000</v>
      </c>
      <c r="J52" s="56">
        <f t="shared" si="3"/>
        <v>0</v>
      </c>
      <c r="K52" s="57"/>
    </row>
    <row r="53" spans="1:11" ht="15.75">
      <c r="A53" s="10"/>
      <c r="B53" s="11" t="s">
        <v>55</v>
      </c>
      <c r="C53" s="10" t="s">
        <v>26</v>
      </c>
      <c r="D53" s="10">
        <v>1</v>
      </c>
      <c r="E53" s="12">
        <v>300000</v>
      </c>
      <c r="F53" s="12">
        <f t="shared" ref="F53:F54" si="8">E53*D53</f>
        <v>300000</v>
      </c>
      <c r="G53" s="10">
        <v>1</v>
      </c>
      <c r="H53" s="12">
        <v>300000</v>
      </c>
      <c r="I53" s="12">
        <f t="shared" ref="I53:I54" si="9">H53*G53</f>
        <v>300000</v>
      </c>
      <c r="J53" s="56">
        <f t="shared" si="3"/>
        <v>0</v>
      </c>
      <c r="K53" s="57"/>
    </row>
    <row r="54" spans="1:11" ht="15.75">
      <c r="A54" s="10"/>
      <c r="B54" s="11" t="s">
        <v>42</v>
      </c>
      <c r="C54" s="10" t="s">
        <v>26</v>
      </c>
      <c r="D54" s="10">
        <v>3</v>
      </c>
      <c r="E54" s="12">
        <v>100000</v>
      </c>
      <c r="F54" s="12">
        <f t="shared" si="8"/>
        <v>300000</v>
      </c>
      <c r="G54" s="10">
        <v>3</v>
      </c>
      <c r="H54" s="12">
        <v>100000</v>
      </c>
      <c r="I54" s="12">
        <f t="shared" si="9"/>
        <v>300000</v>
      </c>
      <c r="J54" s="56">
        <f t="shared" si="3"/>
        <v>0</v>
      </c>
      <c r="K54" s="57"/>
    </row>
    <row r="55" spans="1:11" ht="204.75">
      <c r="A55" s="27"/>
      <c r="B55" s="31" t="s">
        <v>60</v>
      </c>
      <c r="C55" s="28"/>
      <c r="D55" s="28"/>
      <c r="E55" s="30"/>
      <c r="F55" s="30">
        <f>F56</f>
        <v>500000</v>
      </c>
      <c r="G55" s="28"/>
      <c r="H55" s="30"/>
      <c r="I55" s="30">
        <f>I56</f>
        <v>500000</v>
      </c>
      <c r="J55" s="56">
        <f t="shared" si="3"/>
        <v>0</v>
      </c>
      <c r="K55" s="57"/>
    </row>
    <row r="56" spans="1:11" ht="94.5">
      <c r="A56" s="10"/>
      <c r="B56" s="25" t="s">
        <v>17</v>
      </c>
      <c r="C56" s="10"/>
      <c r="D56" s="10"/>
      <c r="E56" s="12"/>
      <c r="F56" s="13">
        <f>F57</f>
        <v>500000</v>
      </c>
      <c r="G56" s="10"/>
      <c r="H56" s="12"/>
      <c r="I56" s="13">
        <f>I57</f>
        <v>500000</v>
      </c>
      <c r="J56" s="56">
        <f t="shared" si="3"/>
        <v>0</v>
      </c>
      <c r="K56" s="57"/>
    </row>
    <row r="57" spans="1:11" ht="47.25">
      <c r="A57" s="10"/>
      <c r="B57" s="25" t="s">
        <v>27</v>
      </c>
      <c r="C57" s="10"/>
      <c r="D57" s="10"/>
      <c r="E57" s="12"/>
      <c r="F57" s="13">
        <f>F58+F59</f>
        <v>500000</v>
      </c>
      <c r="G57" s="10"/>
      <c r="H57" s="12"/>
      <c r="I57" s="13">
        <f>I58+I59</f>
        <v>500000</v>
      </c>
      <c r="J57" s="56">
        <f t="shared" si="3"/>
        <v>0</v>
      </c>
      <c r="K57" s="57"/>
    </row>
    <row r="58" spans="1:11" ht="15.75">
      <c r="A58" s="10"/>
      <c r="B58" s="11" t="s">
        <v>41</v>
      </c>
      <c r="C58" s="10" t="s">
        <v>26</v>
      </c>
      <c r="D58" s="10">
        <v>1</v>
      </c>
      <c r="E58" s="12">
        <v>200000</v>
      </c>
      <c r="F58" s="12">
        <f>E58*D58</f>
        <v>200000</v>
      </c>
      <c r="G58" s="10">
        <v>1</v>
      </c>
      <c r="H58" s="12">
        <v>200000</v>
      </c>
      <c r="I58" s="12">
        <f>H58*G58</f>
        <v>200000</v>
      </c>
      <c r="J58" s="56">
        <f t="shared" si="3"/>
        <v>0</v>
      </c>
      <c r="K58" s="57"/>
    </row>
    <row r="59" spans="1:11" ht="15.75">
      <c r="A59" s="10"/>
      <c r="B59" s="11" t="s">
        <v>55</v>
      </c>
      <c r="C59" s="10" t="s">
        <v>26</v>
      </c>
      <c r="D59" s="10">
        <v>2</v>
      </c>
      <c r="E59" s="12">
        <v>150000</v>
      </c>
      <c r="F59" s="12">
        <f>E59*D59</f>
        <v>300000</v>
      </c>
      <c r="G59" s="10">
        <v>2</v>
      </c>
      <c r="H59" s="12">
        <v>150000</v>
      </c>
      <c r="I59" s="12">
        <f>H59*G59</f>
        <v>300000</v>
      </c>
      <c r="J59" s="56">
        <f t="shared" si="3"/>
        <v>0</v>
      </c>
      <c r="K59" s="57"/>
    </row>
    <row r="60" spans="1:11" ht="78.75">
      <c r="A60" s="27"/>
      <c r="B60" s="31" t="s">
        <v>61</v>
      </c>
      <c r="C60" s="28"/>
      <c r="D60" s="28"/>
      <c r="E60" s="30"/>
      <c r="F60" s="30">
        <f>F61+F63</f>
        <v>1150000</v>
      </c>
      <c r="G60" s="28"/>
      <c r="H60" s="30"/>
      <c r="I60" s="30">
        <f>I61+I63</f>
        <v>1150000</v>
      </c>
      <c r="J60" s="56">
        <f t="shared" si="3"/>
        <v>0</v>
      </c>
      <c r="K60" s="57"/>
    </row>
    <row r="61" spans="1:11" ht="94.5">
      <c r="A61" s="10"/>
      <c r="B61" s="25" t="s">
        <v>17</v>
      </c>
      <c r="C61" s="10"/>
      <c r="D61" s="10"/>
      <c r="E61" s="12"/>
      <c r="F61" s="13">
        <f>F62</f>
        <v>500000</v>
      </c>
      <c r="G61" s="10"/>
      <c r="H61" s="12"/>
      <c r="I61" s="13">
        <f>I62</f>
        <v>500000</v>
      </c>
      <c r="J61" s="56">
        <f t="shared" si="3"/>
        <v>0</v>
      </c>
      <c r="K61" s="57"/>
    </row>
    <row r="62" spans="1:11" ht="63">
      <c r="A62" s="10"/>
      <c r="B62" s="11" t="s">
        <v>56</v>
      </c>
      <c r="C62" s="10" t="s">
        <v>26</v>
      </c>
      <c r="D62" s="10">
        <v>1</v>
      </c>
      <c r="E62" s="12">
        <v>500000</v>
      </c>
      <c r="F62" s="12">
        <f>E62*D62</f>
        <v>500000</v>
      </c>
      <c r="G62" s="10">
        <v>1</v>
      </c>
      <c r="H62" s="12">
        <v>500000</v>
      </c>
      <c r="I62" s="12">
        <f>H62*G62</f>
        <v>500000</v>
      </c>
      <c r="J62" s="56">
        <f t="shared" si="3"/>
        <v>0</v>
      </c>
      <c r="K62" s="57"/>
    </row>
    <row r="63" spans="1:11" ht="47.25">
      <c r="A63" s="10"/>
      <c r="B63" s="25" t="s">
        <v>27</v>
      </c>
      <c r="C63" s="10"/>
      <c r="D63" s="10"/>
      <c r="E63" s="12"/>
      <c r="F63" s="13">
        <f>F64+F65</f>
        <v>650000</v>
      </c>
      <c r="G63" s="10"/>
      <c r="H63" s="12"/>
      <c r="I63" s="13">
        <f>I64+I65</f>
        <v>650000</v>
      </c>
      <c r="J63" s="56">
        <f t="shared" si="3"/>
        <v>0</v>
      </c>
      <c r="K63" s="57"/>
    </row>
    <row r="64" spans="1:11" ht="15.75">
      <c r="A64" s="10"/>
      <c r="B64" s="11" t="s">
        <v>41</v>
      </c>
      <c r="C64" s="10" t="s">
        <v>26</v>
      </c>
      <c r="D64" s="10">
        <v>1</v>
      </c>
      <c r="E64" s="12">
        <v>200000</v>
      </c>
      <c r="F64" s="12">
        <f>E64*D64</f>
        <v>200000</v>
      </c>
      <c r="G64" s="10">
        <v>1</v>
      </c>
      <c r="H64" s="12">
        <v>200000</v>
      </c>
      <c r="I64" s="12">
        <f>H64*G64</f>
        <v>200000</v>
      </c>
      <c r="J64" s="56">
        <f t="shared" si="3"/>
        <v>0</v>
      </c>
      <c r="K64" s="57"/>
    </row>
    <row r="65" spans="1:11" ht="15.75">
      <c r="A65" s="10"/>
      <c r="B65" s="11" t="s">
        <v>42</v>
      </c>
      <c r="C65" s="10" t="s">
        <v>26</v>
      </c>
      <c r="D65" s="10">
        <v>3</v>
      </c>
      <c r="E65" s="12">
        <v>150000</v>
      </c>
      <c r="F65" s="12">
        <f>E65*D65</f>
        <v>450000</v>
      </c>
      <c r="G65" s="10">
        <v>3</v>
      </c>
      <c r="H65" s="12">
        <v>150000</v>
      </c>
      <c r="I65" s="12">
        <f>H65*G65</f>
        <v>450000</v>
      </c>
      <c r="J65" s="56">
        <f t="shared" si="3"/>
        <v>0</v>
      </c>
      <c r="K65" s="57"/>
    </row>
    <row r="66" spans="1:11" ht="94.5">
      <c r="A66" s="27"/>
      <c r="B66" s="31" t="s">
        <v>62</v>
      </c>
      <c r="C66" s="28"/>
      <c r="D66" s="28"/>
      <c r="E66" s="30"/>
      <c r="F66" s="30">
        <f>F67</f>
        <v>350000</v>
      </c>
      <c r="G66" s="28"/>
      <c r="H66" s="30"/>
      <c r="I66" s="30">
        <f>I67</f>
        <v>350000</v>
      </c>
      <c r="J66" s="56">
        <f t="shared" si="3"/>
        <v>0</v>
      </c>
      <c r="K66" s="57"/>
    </row>
    <row r="67" spans="1:11" ht="94.5">
      <c r="A67" s="10"/>
      <c r="B67" s="25" t="s">
        <v>17</v>
      </c>
      <c r="C67" s="10"/>
      <c r="D67" s="10"/>
      <c r="E67" s="12"/>
      <c r="F67" s="13">
        <f>F68</f>
        <v>350000</v>
      </c>
      <c r="G67" s="10"/>
      <c r="H67" s="12"/>
      <c r="I67" s="13">
        <f>I68</f>
        <v>350000</v>
      </c>
      <c r="J67" s="56">
        <f t="shared" si="3"/>
        <v>0</v>
      </c>
      <c r="K67" s="57"/>
    </row>
    <row r="68" spans="1:11" ht="47.25">
      <c r="A68" s="10"/>
      <c r="B68" s="25" t="s">
        <v>27</v>
      </c>
      <c r="C68" s="10"/>
      <c r="D68" s="10"/>
      <c r="E68" s="12"/>
      <c r="F68" s="13">
        <f>F69+F70</f>
        <v>350000</v>
      </c>
      <c r="G68" s="10"/>
      <c r="H68" s="12"/>
      <c r="I68" s="13">
        <f>I69+I70</f>
        <v>350000</v>
      </c>
      <c r="J68" s="56">
        <f t="shared" si="3"/>
        <v>0</v>
      </c>
      <c r="K68" s="57"/>
    </row>
    <row r="69" spans="1:11" ht="15.75">
      <c r="A69" s="10"/>
      <c r="B69" s="11" t="s">
        <v>41</v>
      </c>
      <c r="C69" s="10" t="s">
        <v>26</v>
      </c>
      <c r="D69" s="10">
        <v>1</v>
      </c>
      <c r="E69" s="12">
        <v>200000</v>
      </c>
      <c r="F69" s="12">
        <f>E69*D69</f>
        <v>200000</v>
      </c>
      <c r="G69" s="10">
        <v>1</v>
      </c>
      <c r="H69" s="12">
        <v>200000</v>
      </c>
      <c r="I69" s="12">
        <f>H69*G69</f>
        <v>200000</v>
      </c>
      <c r="J69" s="56">
        <f t="shared" si="3"/>
        <v>0</v>
      </c>
      <c r="K69" s="57"/>
    </row>
    <row r="70" spans="1:11" ht="15.75">
      <c r="A70" s="10"/>
      <c r="B70" s="11" t="s">
        <v>57</v>
      </c>
      <c r="C70" s="10" t="s">
        <v>26</v>
      </c>
      <c r="D70" s="10">
        <v>1</v>
      </c>
      <c r="E70" s="12">
        <v>150000</v>
      </c>
      <c r="F70" s="12">
        <f>D70*E70</f>
        <v>150000</v>
      </c>
      <c r="G70" s="10">
        <v>1</v>
      </c>
      <c r="H70" s="12">
        <v>150000</v>
      </c>
      <c r="I70" s="12">
        <f>G70*H70</f>
        <v>150000</v>
      </c>
      <c r="J70" s="56">
        <f t="shared" si="3"/>
        <v>0</v>
      </c>
      <c r="K70" s="57"/>
    </row>
    <row r="71" spans="1:11" ht="110.25">
      <c r="A71" s="27"/>
      <c r="B71" s="31" t="s">
        <v>63</v>
      </c>
      <c r="C71" s="28"/>
      <c r="D71" s="28"/>
      <c r="E71" s="30"/>
      <c r="F71" s="30">
        <f>F72</f>
        <v>2532320</v>
      </c>
      <c r="G71" s="28"/>
      <c r="H71" s="30"/>
      <c r="I71" s="30">
        <f>I72</f>
        <v>2532320</v>
      </c>
      <c r="J71" s="56">
        <f t="shared" si="3"/>
        <v>0</v>
      </c>
      <c r="K71" s="57"/>
    </row>
    <row r="72" spans="1:11" ht="94.5">
      <c r="A72" s="10"/>
      <c r="B72" s="25" t="s">
        <v>17</v>
      </c>
      <c r="C72" s="10"/>
      <c r="D72" s="10"/>
      <c r="E72" s="12"/>
      <c r="F72" s="13">
        <f>F73+F74</f>
        <v>2532320</v>
      </c>
      <c r="G72" s="10"/>
      <c r="H72" s="12"/>
      <c r="I72" s="13">
        <f>I73+I74</f>
        <v>2532320</v>
      </c>
      <c r="J72" s="56">
        <f t="shared" si="3"/>
        <v>0</v>
      </c>
      <c r="K72" s="57"/>
    </row>
    <row r="73" spans="1:11" ht="31.5">
      <c r="A73" s="10"/>
      <c r="B73" s="11" t="s">
        <v>45</v>
      </c>
      <c r="C73" s="10" t="s">
        <v>26</v>
      </c>
      <c r="D73" s="10">
        <v>1</v>
      </c>
      <c r="E73" s="12">
        <v>532320</v>
      </c>
      <c r="F73" s="12">
        <f>E73*D73</f>
        <v>532320</v>
      </c>
      <c r="G73" s="10">
        <v>1</v>
      </c>
      <c r="H73" s="12">
        <v>532320</v>
      </c>
      <c r="I73" s="12">
        <f>H73*G73</f>
        <v>532320</v>
      </c>
      <c r="J73" s="56">
        <f t="shared" si="3"/>
        <v>0</v>
      </c>
      <c r="K73" s="57"/>
    </row>
    <row r="74" spans="1:11" ht="15.75">
      <c r="A74" s="10"/>
      <c r="B74" s="11" t="s">
        <v>46</v>
      </c>
      <c r="C74" s="10" t="s">
        <v>26</v>
      </c>
      <c r="D74" s="10">
        <v>10</v>
      </c>
      <c r="E74" s="12">
        <v>200000</v>
      </c>
      <c r="F74" s="12">
        <f>E74*D74</f>
        <v>2000000</v>
      </c>
      <c r="G74" s="10">
        <v>10</v>
      </c>
      <c r="H74" s="12">
        <v>200000</v>
      </c>
      <c r="I74" s="12">
        <f>H74*G74</f>
        <v>2000000</v>
      </c>
      <c r="J74" s="56">
        <f t="shared" si="3"/>
        <v>0</v>
      </c>
      <c r="K74" s="57"/>
    </row>
    <row r="75" spans="1:11" ht="189">
      <c r="A75" s="27"/>
      <c r="B75" s="69" t="s">
        <v>106</v>
      </c>
      <c r="C75" s="27"/>
      <c r="D75" s="27"/>
      <c r="E75" s="29"/>
      <c r="F75" s="29"/>
      <c r="G75" s="27"/>
      <c r="H75" s="29"/>
      <c r="I75" s="29">
        <f>I77</f>
        <v>1220000</v>
      </c>
      <c r="J75" s="56">
        <f t="shared" ref="J75:J83" si="10">I75-F75</f>
        <v>1220000</v>
      </c>
      <c r="K75" s="58" t="s">
        <v>110</v>
      </c>
    </row>
    <row r="76" spans="1:11" ht="204.75">
      <c r="A76" s="27"/>
      <c r="B76" s="31" t="s">
        <v>64</v>
      </c>
      <c r="C76" s="28"/>
      <c r="D76" s="28"/>
      <c r="E76" s="30"/>
      <c r="F76" s="30">
        <f>F78+F79</f>
        <v>2000000</v>
      </c>
      <c r="G76" s="28"/>
      <c r="H76" s="30"/>
      <c r="I76" s="30"/>
      <c r="J76" s="56">
        <f t="shared" si="10"/>
        <v>-2000000</v>
      </c>
      <c r="K76" s="58" t="s">
        <v>109</v>
      </c>
    </row>
    <row r="77" spans="1:11" ht="94.5">
      <c r="A77" s="10"/>
      <c r="B77" s="25" t="s">
        <v>17</v>
      </c>
      <c r="C77" s="10"/>
      <c r="D77" s="10"/>
      <c r="E77" s="12"/>
      <c r="F77" s="13">
        <f>F78+F79</f>
        <v>2000000</v>
      </c>
      <c r="G77" s="10"/>
      <c r="H77" s="12"/>
      <c r="I77" s="13">
        <f>I78+I79</f>
        <v>1220000</v>
      </c>
      <c r="J77" s="56">
        <f t="shared" si="10"/>
        <v>-780000</v>
      </c>
      <c r="K77" s="57"/>
    </row>
    <row r="78" spans="1:11" ht="57.75" customHeight="1">
      <c r="A78" s="10"/>
      <c r="B78" s="11" t="s">
        <v>47</v>
      </c>
      <c r="C78" s="10" t="s">
        <v>26</v>
      </c>
      <c r="D78" s="10">
        <v>1</v>
      </c>
      <c r="E78" s="12">
        <v>1500000</v>
      </c>
      <c r="F78" s="12">
        <f>E78*D78</f>
        <v>1500000</v>
      </c>
      <c r="G78" s="10">
        <v>1</v>
      </c>
      <c r="H78" s="12">
        <v>720000</v>
      </c>
      <c r="I78" s="12">
        <f>H78*G78</f>
        <v>720000</v>
      </c>
      <c r="J78" s="56">
        <f t="shared" si="10"/>
        <v>-780000</v>
      </c>
      <c r="K78" s="58" t="s">
        <v>129</v>
      </c>
    </row>
    <row r="79" spans="1:11" ht="47.25">
      <c r="A79" s="10"/>
      <c r="B79" s="11" t="s">
        <v>48</v>
      </c>
      <c r="C79" s="10" t="s">
        <v>26</v>
      </c>
      <c r="D79" s="10">
        <v>1</v>
      </c>
      <c r="E79" s="12">
        <v>500000</v>
      </c>
      <c r="F79" s="12">
        <f>E79*D79</f>
        <v>500000</v>
      </c>
      <c r="G79" s="10">
        <v>1</v>
      </c>
      <c r="H79" s="12">
        <v>500000</v>
      </c>
      <c r="I79" s="12">
        <f>H79*G79</f>
        <v>500000</v>
      </c>
      <c r="J79" s="56">
        <f t="shared" si="10"/>
        <v>0</v>
      </c>
      <c r="K79" s="57"/>
    </row>
    <row r="80" spans="1:11" ht="107.25" customHeight="1">
      <c r="A80" s="27"/>
      <c r="B80" s="31" t="s">
        <v>65</v>
      </c>
      <c r="C80" s="28"/>
      <c r="D80" s="28"/>
      <c r="E80" s="30"/>
      <c r="F80" s="30">
        <f>F81</f>
        <v>200000</v>
      </c>
      <c r="G80" s="28"/>
      <c r="H80" s="30"/>
      <c r="I80" s="30">
        <f>I81</f>
        <v>200000</v>
      </c>
      <c r="J80" s="56">
        <f t="shared" si="10"/>
        <v>0</v>
      </c>
      <c r="K80" s="57"/>
    </row>
    <row r="81" spans="1:11" ht="94.5">
      <c r="A81" s="10"/>
      <c r="B81" s="25" t="s">
        <v>17</v>
      </c>
      <c r="C81" s="10"/>
      <c r="D81" s="10"/>
      <c r="E81" s="12"/>
      <c r="F81" s="13">
        <f>F82</f>
        <v>200000</v>
      </c>
      <c r="G81" s="10"/>
      <c r="H81" s="12"/>
      <c r="I81" s="13">
        <f>I82</f>
        <v>200000</v>
      </c>
      <c r="J81" s="56">
        <f t="shared" si="10"/>
        <v>0</v>
      </c>
      <c r="K81" s="57"/>
    </row>
    <row r="82" spans="1:11" ht="47.25">
      <c r="A82" s="10"/>
      <c r="B82" s="11" t="s">
        <v>49</v>
      </c>
      <c r="C82" s="10" t="s">
        <v>26</v>
      </c>
      <c r="D82" s="10">
        <v>1</v>
      </c>
      <c r="E82" s="12">
        <v>200000</v>
      </c>
      <c r="F82" s="12">
        <f>E82*D82</f>
        <v>200000</v>
      </c>
      <c r="G82" s="10">
        <v>1</v>
      </c>
      <c r="H82" s="12">
        <v>200000</v>
      </c>
      <c r="I82" s="12">
        <f>H82*G82</f>
        <v>200000</v>
      </c>
      <c r="J82" s="56">
        <f t="shared" si="10"/>
        <v>0</v>
      </c>
      <c r="K82" s="57"/>
    </row>
    <row r="83" spans="1:11" ht="45">
      <c r="A83" s="10"/>
      <c r="B83" s="11" t="s">
        <v>108</v>
      </c>
      <c r="C83" s="10" t="s">
        <v>26</v>
      </c>
      <c r="D83" s="10"/>
      <c r="E83" s="12"/>
      <c r="F83" s="12"/>
      <c r="G83" s="10">
        <v>2</v>
      </c>
      <c r="H83" s="12">
        <f>228238+390000</f>
        <v>618238</v>
      </c>
      <c r="I83" s="12">
        <f>H83*G83</f>
        <v>1236476</v>
      </c>
      <c r="J83" s="56">
        <f t="shared" si="10"/>
        <v>1236476</v>
      </c>
      <c r="K83" s="58" t="s">
        <v>111</v>
      </c>
    </row>
    <row r="84" spans="1:11" ht="15.75">
      <c r="A84" s="35"/>
      <c r="B84" s="35" t="s">
        <v>11</v>
      </c>
      <c r="C84" s="35"/>
      <c r="D84" s="35"/>
      <c r="E84" s="36"/>
      <c r="F84" s="36">
        <f>F8+F27</f>
        <v>17204000</v>
      </c>
      <c r="G84" s="35"/>
      <c r="H84" s="36"/>
      <c r="I84" s="36">
        <f>I8+I27</f>
        <v>17204000</v>
      </c>
      <c r="J84" s="36">
        <f>J8+J27</f>
        <v>0</v>
      </c>
      <c r="K84" s="57"/>
    </row>
  </sheetData>
  <mergeCells count="16">
    <mergeCell ref="K6:K7"/>
    <mergeCell ref="H1:K1"/>
    <mergeCell ref="A2:K2"/>
    <mergeCell ref="A3:K3"/>
    <mergeCell ref="A4:K4"/>
    <mergeCell ref="A5:K5"/>
    <mergeCell ref="A6:A7"/>
    <mergeCell ref="B6:B7"/>
    <mergeCell ref="C6:C7"/>
    <mergeCell ref="D6:D7"/>
    <mergeCell ref="E6:E7"/>
    <mergeCell ref="F6:F7"/>
    <mergeCell ref="G6:G7"/>
    <mergeCell ref="H6:H7"/>
    <mergeCell ref="I6:I7"/>
    <mergeCell ref="J6:J7"/>
  </mergeCells>
  <pageMargins left="0.7" right="0.7" top="0.75" bottom="0.75" header="0.3" footer="0.3"/>
  <pageSetup paperSize="9" scale="56" orientation="portrait" r:id="rId1"/>
</worksheet>
</file>

<file path=xl/worksheets/sheet4.xml><?xml version="1.0" encoding="utf-8"?>
<worksheet xmlns="http://schemas.openxmlformats.org/spreadsheetml/2006/main" xmlns:r="http://schemas.openxmlformats.org/officeDocument/2006/relationships">
  <dimension ref="A1:I110"/>
  <sheetViews>
    <sheetView view="pageBreakPreview" topLeftCell="A61" zoomScale="60" zoomScaleNormal="100" workbookViewId="0">
      <selection activeCell="F13" sqref="F13"/>
    </sheetView>
  </sheetViews>
  <sheetFormatPr defaultRowHeight="15"/>
  <cols>
    <col min="2" max="2" width="30.5703125" customWidth="1"/>
    <col min="4" max="4" width="15.5703125" customWidth="1"/>
    <col min="5" max="5" width="14.140625" customWidth="1"/>
    <col min="6" max="6" width="16.42578125" customWidth="1"/>
    <col min="9" max="9" width="21.85546875" customWidth="1"/>
  </cols>
  <sheetData>
    <row r="1" spans="1:9" ht="105.75" customHeight="1">
      <c r="A1" s="108" t="s">
        <v>128</v>
      </c>
      <c r="B1" s="108"/>
      <c r="C1" s="108"/>
      <c r="D1" s="108"/>
      <c r="E1" s="108"/>
      <c r="F1" s="108"/>
      <c r="G1" s="108"/>
      <c r="H1" s="108"/>
      <c r="I1" s="108"/>
    </row>
    <row r="2" spans="1:9" ht="15.75">
      <c r="A2" s="5"/>
      <c r="B2" s="4"/>
      <c r="C2" s="5"/>
      <c r="D2" s="5"/>
      <c r="E2" s="6"/>
      <c r="F2" s="9"/>
      <c r="G2" s="9"/>
      <c r="H2" s="9"/>
      <c r="I2" s="9"/>
    </row>
    <row r="3" spans="1:9" ht="15.75">
      <c r="A3" s="1"/>
      <c r="B3" s="4"/>
      <c r="C3" s="5"/>
      <c r="D3" s="5"/>
      <c r="E3" s="6"/>
      <c r="F3" s="9"/>
      <c r="G3" s="9"/>
      <c r="H3" s="9"/>
      <c r="I3" s="9"/>
    </row>
    <row r="4" spans="1:9" ht="15.75">
      <c r="A4" s="114" t="s">
        <v>0</v>
      </c>
      <c r="B4" s="114"/>
      <c r="C4" s="114"/>
      <c r="D4" s="114"/>
      <c r="E4" s="114"/>
      <c r="F4" s="114"/>
      <c r="G4" s="114"/>
      <c r="H4" s="114"/>
      <c r="I4" s="114"/>
    </row>
    <row r="5" spans="1:9" ht="15.75">
      <c r="A5" s="114" t="s">
        <v>33</v>
      </c>
      <c r="B5" s="114"/>
      <c r="C5" s="114"/>
      <c r="D5" s="114"/>
      <c r="E5" s="114"/>
      <c r="F5" s="114"/>
      <c r="G5" s="114"/>
      <c r="H5" s="114"/>
      <c r="I5" s="114"/>
    </row>
    <row r="6" spans="1:9" ht="15.75">
      <c r="A6" s="73"/>
      <c r="B6" s="73"/>
      <c r="C6" s="73"/>
      <c r="D6" s="73"/>
      <c r="E6" s="73"/>
      <c r="F6" s="73"/>
      <c r="G6" s="73"/>
      <c r="H6" s="73"/>
      <c r="I6" s="73"/>
    </row>
    <row r="7" spans="1:9" ht="15.75">
      <c r="A7" s="109" t="s">
        <v>29</v>
      </c>
      <c r="B7" s="109"/>
      <c r="C7" s="109"/>
      <c r="D7" s="109"/>
      <c r="E7" s="109"/>
      <c r="F7" s="109"/>
      <c r="G7" s="109"/>
      <c r="H7" s="109"/>
      <c r="I7" s="109"/>
    </row>
    <row r="8" spans="1:9" ht="15.75">
      <c r="A8" s="109" t="s">
        <v>79</v>
      </c>
      <c r="B8" s="109"/>
      <c r="C8" s="109"/>
      <c r="D8" s="109"/>
      <c r="E8" s="109"/>
      <c r="F8" s="109"/>
      <c r="G8" s="109"/>
      <c r="H8" s="109"/>
      <c r="I8" s="109"/>
    </row>
    <row r="9" spans="1:9" ht="15.75">
      <c r="A9" s="110" t="s">
        <v>58</v>
      </c>
      <c r="B9" s="110"/>
      <c r="C9" s="110"/>
      <c r="D9" s="110"/>
      <c r="E9" s="110"/>
      <c r="F9" s="110"/>
      <c r="G9" s="110"/>
      <c r="H9" s="110"/>
      <c r="I9" s="110"/>
    </row>
    <row r="10" spans="1:9" ht="15.75" customHeight="1">
      <c r="A10" s="112" t="s">
        <v>1</v>
      </c>
      <c r="B10" s="112" t="s">
        <v>2</v>
      </c>
      <c r="C10" s="112" t="s">
        <v>23</v>
      </c>
      <c r="D10" s="112" t="s">
        <v>3</v>
      </c>
      <c r="E10" s="113" t="s">
        <v>4</v>
      </c>
      <c r="F10" s="113" t="s">
        <v>5</v>
      </c>
      <c r="G10" s="113" t="s">
        <v>6</v>
      </c>
      <c r="H10" s="113"/>
      <c r="I10" s="113"/>
    </row>
    <row r="11" spans="1:9" ht="95.25" thickBot="1">
      <c r="A11" s="134"/>
      <c r="B11" s="134"/>
      <c r="C11" s="134"/>
      <c r="D11" s="134"/>
      <c r="E11" s="135"/>
      <c r="F11" s="135"/>
      <c r="G11" s="75" t="s">
        <v>7</v>
      </c>
      <c r="H11" s="75" t="s">
        <v>8</v>
      </c>
      <c r="I11" s="75" t="s">
        <v>9</v>
      </c>
    </row>
    <row r="12" spans="1:9" s="26" customFormat="1" ht="31.5">
      <c r="A12" s="76">
        <v>1</v>
      </c>
      <c r="B12" s="77" t="s">
        <v>18</v>
      </c>
      <c r="C12" s="77"/>
      <c r="D12" s="78"/>
      <c r="E12" s="78"/>
      <c r="F12" s="78">
        <f>F13+F21+F23+F24+F26+F27+F20+F22+F25+F28</f>
        <v>4625204</v>
      </c>
      <c r="G12" s="88"/>
      <c r="H12" s="88"/>
      <c r="I12" s="91">
        <f>F12</f>
        <v>4625204</v>
      </c>
    </row>
    <row r="13" spans="1:9" ht="31.5">
      <c r="A13" s="79"/>
      <c r="B13" s="14" t="s">
        <v>12</v>
      </c>
      <c r="C13" s="14"/>
      <c r="D13" s="13"/>
      <c r="E13" s="13"/>
      <c r="F13" s="13">
        <f t="shared" ref="F13" si="0">F15+F17+F19+F14+F16+F18</f>
        <v>3620000</v>
      </c>
      <c r="G13" s="57"/>
      <c r="H13" s="57"/>
      <c r="I13" s="92">
        <f t="shared" ref="I13:I76" si="1">F13</f>
        <v>3620000</v>
      </c>
    </row>
    <row r="14" spans="1:9" ht="15.75">
      <c r="A14" s="79"/>
      <c r="B14" s="14" t="s">
        <v>19</v>
      </c>
      <c r="C14" s="14"/>
      <c r="D14" s="14">
        <v>1</v>
      </c>
      <c r="E14" s="13">
        <v>94737</v>
      </c>
      <c r="F14" s="13">
        <f>D14*E14</f>
        <v>94737</v>
      </c>
      <c r="G14" s="57"/>
      <c r="H14" s="57"/>
      <c r="I14" s="92">
        <f t="shared" si="1"/>
        <v>94737</v>
      </c>
    </row>
    <row r="15" spans="1:9" ht="15.75">
      <c r="A15" s="80"/>
      <c r="B15" s="10" t="s">
        <v>19</v>
      </c>
      <c r="C15" s="10" t="s">
        <v>22</v>
      </c>
      <c r="D15" s="10">
        <v>9</v>
      </c>
      <c r="E15" s="12">
        <v>180000</v>
      </c>
      <c r="F15" s="13">
        <f t="shared" ref="F15:F22" si="2">D15*E15</f>
        <v>1620000</v>
      </c>
      <c r="G15" s="57"/>
      <c r="H15" s="57"/>
      <c r="I15" s="92">
        <f t="shared" si="1"/>
        <v>1620000</v>
      </c>
    </row>
    <row r="16" spans="1:9" ht="15.75">
      <c r="A16" s="80"/>
      <c r="B16" s="10" t="s">
        <v>20</v>
      </c>
      <c r="C16" s="10"/>
      <c r="D16" s="10">
        <v>1</v>
      </c>
      <c r="E16" s="12">
        <v>63158</v>
      </c>
      <c r="F16" s="13">
        <f t="shared" si="2"/>
        <v>63158</v>
      </c>
      <c r="G16" s="57"/>
      <c r="H16" s="57"/>
      <c r="I16" s="92">
        <f t="shared" si="1"/>
        <v>63158</v>
      </c>
    </row>
    <row r="17" spans="1:9" ht="15.75">
      <c r="A17" s="80"/>
      <c r="B17" s="10" t="s">
        <v>20</v>
      </c>
      <c r="C17" s="10" t="s">
        <v>22</v>
      </c>
      <c r="D17" s="10">
        <v>9</v>
      </c>
      <c r="E17" s="12">
        <v>120000</v>
      </c>
      <c r="F17" s="13">
        <f t="shared" si="2"/>
        <v>1080000</v>
      </c>
      <c r="G17" s="57"/>
      <c r="H17" s="57"/>
      <c r="I17" s="92">
        <f t="shared" si="1"/>
        <v>1080000</v>
      </c>
    </row>
    <row r="18" spans="1:9" ht="15.75">
      <c r="A18" s="80"/>
      <c r="B18" s="10" t="s">
        <v>21</v>
      </c>
      <c r="C18" s="10"/>
      <c r="D18" s="10">
        <v>1</v>
      </c>
      <c r="E18" s="12">
        <v>42105</v>
      </c>
      <c r="F18" s="13">
        <f t="shared" si="2"/>
        <v>42105</v>
      </c>
      <c r="G18" s="57"/>
      <c r="H18" s="57"/>
      <c r="I18" s="92">
        <f t="shared" si="1"/>
        <v>42105</v>
      </c>
    </row>
    <row r="19" spans="1:9" ht="15.75">
      <c r="A19" s="80"/>
      <c r="B19" s="10" t="s">
        <v>21</v>
      </c>
      <c r="C19" s="10" t="s">
        <v>22</v>
      </c>
      <c r="D19" s="10">
        <v>9</v>
      </c>
      <c r="E19" s="12">
        <v>80000</v>
      </c>
      <c r="F19" s="13">
        <f t="shared" si="2"/>
        <v>720000</v>
      </c>
      <c r="G19" s="57"/>
      <c r="H19" s="57"/>
      <c r="I19" s="92">
        <f t="shared" si="1"/>
        <v>720000</v>
      </c>
    </row>
    <row r="20" spans="1:9" ht="69" customHeight="1">
      <c r="A20" s="80"/>
      <c r="B20" s="10" t="s">
        <v>13</v>
      </c>
      <c r="C20" s="10"/>
      <c r="D20" s="10">
        <v>1</v>
      </c>
      <c r="E20" s="12">
        <f>9904+7885</f>
        <v>17789</v>
      </c>
      <c r="F20" s="13">
        <f t="shared" si="2"/>
        <v>17789</v>
      </c>
      <c r="G20" s="57"/>
      <c r="H20" s="57"/>
      <c r="I20" s="92">
        <f t="shared" si="1"/>
        <v>17789</v>
      </c>
    </row>
    <row r="21" spans="1:9" ht="55.5" customHeight="1">
      <c r="A21" s="79"/>
      <c r="B21" s="14" t="s">
        <v>13</v>
      </c>
      <c r="C21" s="14" t="s">
        <v>22</v>
      </c>
      <c r="D21" s="14">
        <v>9</v>
      </c>
      <c r="E21" s="13">
        <v>31768</v>
      </c>
      <c r="F21" s="13">
        <f t="shared" si="2"/>
        <v>285912</v>
      </c>
      <c r="G21" s="57"/>
      <c r="H21" s="57"/>
      <c r="I21" s="92">
        <f t="shared" si="1"/>
        <v>285912</v>
      </c>
    </row>
    <row r="22" spans="1:9" ht="73.5" customHeight="1">
      <c r="A22" s="79"/>
      <c r="B22" s="14" t="s">
        <v>14</v>
      </c>
      <c r="C22" s="14"/>
      <c r="D22" s="14">
        <v>1</v>
      </c>
      <c r="E22" s="13">
        <v>6000</v>
      </c>
      <c r="F22" s="13">
        <f t="shared" si="2"/>
        <v>6000</v>
      </c>
      <c r="G22" s="57"/>
      <c r="H22" s="57"/>
      <c r="I22" s="92">
        <f t="shared" si="1"/>
        <v>6000</v>
      </c>
    </row>
    <row r="23" spans="1:9" ht="71.25" customHeight="1">
      <c r="A23" s="79"/>
      <c r="B23" s="14" t="s">
        <v>14</v>
      </c>
      <c r="C23" s="14" t="s">
        <v>22</v>
      </c>
      <c r="D23" s="14">
        <v>9</v>
      </c>
      <c r="E23" s="13">
        <v>11400</v>
      </c>
      <c r="F23" s="13">
        <f t="shared" ref="F23:F26" si="3">E23*D23</f>
        <v>102600</v>
      </c>
      <c r="G23" s="57"/>
      <c r="H23" s="57"/>
      <c r="I23" s="92">
        <f t="shared" si="1"/>
        <v>102600</v>
      </c>
    </row>
    <row r="24" spans="1:9" ht="15.75">
      <c r="A24" s="79"/>
      <c r="B24" s="14" t="s">
        <v>15</v>
      </c>
      <c r="C24" s="14" t="s">
        <v>22</v>
      </c>
      <c r="D24" s="14">
        <v>10</v>
      </c>
      <c r="E24" s="13">
        <v>10000</v>
      </c>
      <c r="F24" s="13">
        <f t="shared" si="3"/>
        <v>100000</v>
      </c>
      <c r="G24" s="57"/>
      <c r="H24" s="57"/>
      <c r="I24" s="92">
        <f t="shared" si="1"/>
        <v>100000</v>
      </c>
    </row>
    <row r="25" spans="1:9" ht="71.25" customHeight="1">
      <c r="A25" s="79"/>
      <c r="B25" s="14" t="s">
        <v>32</v>
      </c>
      <c r="C25" s="14"/>
      <c r="D25" s="14">
        <v>1</v>
      </c>
      <c r="E25" s="13">
        <v>32903</v>
      </c>
      <c r="F25" s="13">
        <f t="shared" si="3"/>
        <v>32903</v>
      </c>
      <c r="G25" s="57"/>
      <c r="H25" s="57"/>
      <c r="I25" s="92">
        <f t="shared" si="1"/>
        <v>32903</v>
      </c>
    </row>
    <row r="26" spans="1:9" ht="30.75" customHeight="1">
      <c r="A26" s="79"/>
      <c r="B26" s="14" t="s">
        <v>32</v>
      </c>
      <c r="C26" s="14" t="s">
        <v>22</v>
      </c>
      <c r="D26" s="14">
        <v>4</v>
      </c>
      <c r="E26" s="13">
        <v>60000</v>
      </c>
      <c r="F26" s="13">
        <f t="shared" si="3"/>
        <v>240000</v>
      </c>
      <c r="G26" s="57"/>
      <c r="H26" s="57"/>
      <c r="I26" s="92">
        <f t="shared" si="1"/>
        <v>240000</v>
      </c>
    </row>
    <row r="27" spans="1:9" ht="125.25" customHeight="1">
      <c r="A27" s="79"/>
      <c r="B27" s="14" t="s">
        <v>16</v>
      </c>
      <c r="C27" s="14" t="s">
        <v>22</v>
      </c>
      <c r="D27" s="14"/>
      <c r="E27" s="13"/>
      <c r="F27" s="13">
        <f>F29+F30</f>
        <v>150000</v>
      </c>
      <c r="G27" s="57"/>
      <c r="H27" s="57"/>
      <c r="I27" s="92">
        <f t="shared" si="1"/>
        <v>150000</v>
      </c>
    </row>
    <row r="28" spans="1:9" ht="81" customHeight="1">
      <c r="A28" s="79"/>
      <c r="B28" s="14" t="s">
        <v>107</v>
      </c>
      <c r="C28" s="14"/>
      <c r="D28" s="14">
        <v>1</v>
      </c>
      <c r="E28" s="13">
        <v>70000</v>
      </c>
      <c r="F28" s="13">
        <f>D28*E28</f>
        <v>70000</v>
      </c>
      <c r="G28" s="57"/>
      <c r="H28" s="57"/>
      <c r="I28" s="92">
        <f t="shared" si="1"/>
        <v>70000</v>
      </c>
    </row>
    <row r="29" spans="1:9" ht="15.75">
      <c r="A29" s="80"/>
      <c r="B29" s="10" t="s">
        <v>24</v>
      </c>
      <c r="C29" s="10" t="s">
        <v>22</v>
      </c>
      <c r="D29" s="10">
        <v>10</v>
      </c>
      <c r="E29" s="12">
        <v>10000</v>
      </c>
      <c r="F29" s="12">
        <f t="shared" ref="F29:F30" si="4">E29*D29</f>
        <v>100000</v>
      </c>
      <c r="G29" s="57"/>
      <c r="H29" s="57"/>
      <c r="I29" s="92">
        <f t="shared" si="1"/>
        <v>100000</v>
      </c>
    </row>
    <row r="30" spans="1:9" ht="15.75">
      <c r="A30" s="80"/>
      <c r="B30" s="10" t="s">
        <v>25</v>
      </c>
      <c r="C30" s="10" t="s">
        <v>22</v>
      </c>
      <c r="D30" s="10">
        <v>10</v>
      </c>
      <c r="E30" s="12">
        <v>5000</v>
      </c>
      <c r="F30" s="12">
        <f t="shared" si="4"/>
        <v>50000</v>
      </c>
      <c r="G30" s="57"/>
      <c r="H30" s="57"/>
      <c r="I30" s="92">
        <f t="shared" si="1"/>
        <v>50000</v>
      </c>
    </row>
    <row r="31" spans="1:9" s="26" customFormat="1" ht="15.75">
      <c r="A31" s="81">
        <v>2</v>
      </c>
      <c r="B31" s="2" t="s">
        <v>10</v>
      </c>
      <c r="C31" s="2"/>
      <c r="D31" s="8"/>
      <c r="E31" s="8"/>
      <c r="F31" s="8">
        <f>F32+F35+F41+F47+F53+F59+F64+F70+F75+F83+F86+F79</f>
        <v>12578796</v>
      </c>
      <c r="G31" s="74"/>
      <c r="H31" s="74"/>
      <c r="I31" s="93">
        <f t="shared" si="1"/>
        <v>12578796</v>
      </c>
    </row>
    <row r="32" spans="1:9" ht="102" customHeight="1">
      <c r="A32" s="82"/>
      <c r="B32" s="28" t="s">
        <v>50</v>
      </c>
      <c r="C32" s="27"/>
      <c r="D32" s="27"/>
      <c r="E32" s="29"/>
      <c r="F32" s="30">
        <f>F33</f>
        <v>500000</v>
      </c>
      <c r="G32" s="57"/>
      <c r="H32" s="57"/>
      <c r="I32" s="92">
        <f t="shared" si="1"/>
        <v>500000</v>
      </c>
    </row>
    <row r="33" spans="1:9" ht="148.5" customHeight="1">
      <c r="A33" s="83"/>
      <c r="B33" s="13" t="s">
        <v>17</v>
      </c>
      <c r="C33" s="13"/>
      <c r="D33" s="13"/>
      <c r="E33" s="13"/>
      <c r="F33" s="13">
        <f>F34</f>
        <v>500000</v>
      </c>
      <c r="G33" s="57"/>
      <c r="H33" s="57"/>
      <c r="I33" s="92">
        <f t="shared" si="1"/>
        <v>500000</v>
      </c>
    </row>
    <row r="34" spans="1:9" ht="15.75">
      <c r="A34" s="84"/>
      <c r="B34" s="10" t="s">
        <v>51</v>
      </c>
      <c r="C34" s="10" t="s">
        <v>26</v>
      </c>
      <c r="D34" s="10">
        <v>1</v>
      </c>
      <c r="E34" s="12">
        <v>500000</v>
      </c>
      <c r="F34" s="12">
        <f>E34*D34</f>
        <v>500000</v>
      </c>
      <c r="G34" s="57"/>
      <c r="H34" s="57"/>
      <c r="I34" s="92">
        <f t="shared" si="1"/>
        <v>500000</v>
      </c>
    </row>
    <row r="35" spans="1:9" s="26" customFormat="1" ht="174" customHeight="1">
      <c r="A35" s="85"/>
      <c r="B35" s="28" t="s">
        <v>52</v>
      </c>
      <c r="C35" s="28"/>
      <c r="D35" s="28"/>
      <c r="E35" s="30"/>
      <c r="F35" s="30">
        <f>F36+F38</f>
        <v>1530000</v>
      </c>
      <c r="G35" s="74"/>
      <c r="H35" s="74"/>
      <c r="I35" s="93">
        <f t="shared" si="1"/>
        <v>1530000</v>
      </c>
    </row>
    <row r="36" spans="1:9" ht="96" customHeight="1">
      <c r="A36" s="83"/>
      <c r="B36" s="13" t="s">
        <v>17</v>
      </c>
      <c r="C36" s="13"/>
      <c r="D36" s="13"/>
      <c r="E36" s="13"/>
      <c r="F36" s="13">
        <f>F37</f>
        <v>1000000</v>
      </c>
      <c r="G36" s="57"/>
      <c r="H36" s="57"/>
      <c r="I36" s="92">
        <f t="shared" si="1"/>
        <v>1000000</v>
      </c>
    </row>
    <row r="37" spans="1:9" ht="43.5" customHeight="1">
      <c r="A37" s="83"/>
      <c r="B37" s="12" t="s">
        <v>40</v>
      </c>
      <c r="C37" s="12" t="s">
        <v>26</v>
      </c>
      <c r="D37" s="12">
        <v>1</v>
      </c>
      <c r="E37" s="12">
        <v>1000000</v>
      </c>
      <c r="F37" s="12">
        <f>E37*D37</f>
        <v>1000000</v>
      </c>
      <c r="G37" s="57"/>
      <c r="H37" s="57"/>
      <c r="I37" s="92">
        <f t="shared" si="1"/>
        <v>1000000</v>
      </c>
    </row>
    <row r="38" spans="1:9" ht="53.25" customHeight="1">
      <c r="A38" s="83"/>
      <c r="B38" s="13" t="s">
        <v>27</v>
      </c>
      <c r="C38" s="13"/>
      <c r="D38" s="13"/>
      <c r="E38" s="13"/>
      <c r="F38" s="13">
        <f>F39+F40</f>
        <v>530000</v>
      </c>
      <c r="G38" s="57"/>
      <c r="H38" s="57"/>
      <c r="I38" s="92">
        <f t="shared" si="1"/>
        <v>530000</v>
      </c>
    </row>
    <row r="39" spans="1:9" ht="15.75">
      <c r="A39" s="83"/>
      <c r="B39" s="12" t="s">
        <v>41</v>
      </c>
      <c r="C39" s="12" t="s">
        <v>26</v>
      </c>
      <c r="D39" s="12">
        <v>1</v>
      </c>
      <c r="E39" s="12">
        <v>80000</v>
      </c>
      <c r="F39" s="12">
        <f>E39*D39</f>
        <v>80000</v>
      </c>
      <c r="G39" s="57"/>
      <c r="H39" s="57"/>
      <c r="I39" s="92">
        <f t="shared" si="1"/>
        <v>80000</v>
      </c>
    </row>
    <row r="40" spans="1:9" ht="15.75">
      <c r="A40" s="80"/>
      <c r="B40" s="10" t="s">
        <v>42</v>
      </c>
      <c r="C40" s="10" t="s">
        <v>26</v>
      </c>
      <c r="D40" s="10">
        <v>3</v>
      </c>
      <c r="E40" s="12">
        <v>150000</v>
      </c>
      <c r="F40" s="12">
        <f>E40*D40</f>
        <v>450000</v>
      </c>
      <c r="G40" s="57"/>
      <c r="H40" s="57"/>
      <c r="I40" s="92">
        <f t="shared" si="1"/>
        <v>450000</v>
      </c>
    </row>
    <row r="41" spans="1:9" s="26" customFormat="1" ht="183" customHeight="1">
      <c r="A41" s="85"/>
      <c r="B41" s="28" t="s">
        <v>53</v>
      </c>
      <c r="C41" s="28"/>
      <c r="D41" s="28"/>
      <c r="E41" s="30"/>
      <c r="F41" s="30">
        <f>F42+F44</f>
        <v>1030000</v>
      </c>
      <c r="G41" s="74"/>
      <c r="H41" s="74"/>
      <c r="I41" s="93">
        <f t="shared" si="1"/>
        <v>1030000</v>
      </c>
    </row>
    <row r="42" spans="1:9" ht="93.75" customHeight="1">
      <c r="A42" s="79"/>
      <c r="B42" s="13" t="s">
        <v>17</v>
      </c>
      <c r="C42" s="15"/>
      <c r="D42" s="15"/>
      <c r="E42" s="16"/>
      <c r="F42" s="13">
        <f>F43</f>
        <v>500000</v>
      </c>
      <c r="G42" s="57"/>
      <c r="H42" s="57"/>
      <c r="I42" s="92">
        <f t="shared" si="1"/>
        <v>500000</v>
      </c>
    </row>
    <row r="43" spans="1:9" ht="43.5" customHeight="1">
      <c r="A43" s="79"/>
      <c r="B43" s="10" t="s">
        <v>43</v>
      </c>
      <c r="C43" s="10" t="s">
        <v>26</v>
      </c>
      <c r="D43" s="10">
        <v>1</v>
      </c>
      <c r="E43" s="12">
        <v>500000</v>
      </c>
      <c r="F43" s="12">
        <f>E43*D43</f>
        <v>500000</v>
      </c>
      <c r="G43" s="57"/>
      <c r="H43" s="57"/>
      <c r="I43" s="92">
        <f t="shared" si="1"/>
        <v>500000</v>
      </c>
    </row>
    <row r="44" spans="1:9" ht="62.25" customHeight="1">
      <c r="A44" s="80"/>
      <c r="B44" s="13" t="s">
        <v>27</v>
      </c>
      <c r="C44" s="10"/>
      <c r="D44" s="10"/>
      <c r="E44" s="12"/>
      <c r="F44" s="13">
        <f>F45+F46</f>
        <v>530000</v>
      </c>
      <c r="G44" s="57"/>
      <c r="H44" s="57"/>
      <c r="I44" s="92">
        <f t="shared" si="1"/>
        <v>530000</v>
      </c>
    </row>
    <row r="45" spans="1:9" ht="15.75">
      <c r="A45" s="80"/>
      <c r="B45" s="12" t="s">
        <v>41</v>
      </c>
      <c r="C45" s="12" t="s">
        <v>26</v>
      </c>
      <c r="D45" s="12">
        <v>1</v>
      </c>
      <c r="E45" s="12">
        <v>80000</v>
      </c>
      <c r="F45" s="12">
        <f>E45*D45</f>
        <v>80000</v>
      </c>
      <c r="G45" s="57"/>
      <c r="H45" s="57"/>
      <c r="I45" s="92">
        <f t="shared" si="1"/>
        <v>80000</v>
      </c>
    </row>
    <row r="46" spans="1:9" ht="15.75">
      <c r="A46" s="80"/>
      <c r="B46" s="10" t="s">
        <v>42</v>
      </c>
      <c r="C46" s="10" t="s">
        <v>26</v>
      </c>
      <c r="D46" s="10">
        <v>3</v>
      </c>
      <c r="E46" s="12">
        <v>150000</v>
      </c>
      <c r="F46" s="12">
        <f>E46*D46</f>
        <v>450000</v>
      </c>
      <c r="G46" s="57"/>
      <c r="H46" s="57"/>
      <c r="I46" s="92">
        <f t="shared" si="1"/>
        <v>450000</v>
      </c>
    </row>
    <row r="47" spans="1:9" s="26" customFormat="1" ht="130.5" customHeight="1">
      <c r="A47" s="85"/>
      <c r="B47" s="28" t="s">
        <v>54</v>
      </c>
      <c r="C47" s="28"/>
      <c r="D47" s="28"/>
      <c r="E47" s="30"/>
      <c r="F47" s="30">
        <f>F48+F50</f>
        <v>1530000</v>
      </c>
      <c r="G47" s="74"/>
      <c r="H47" s="74"/>
      <c r="I47" s="93">
        <f t="shared" si="1"/>
        <v>1530000</v>
      </c>
    </row>
    <row r="48" spans="1:9" ht="91.5" customHeight="1">
      <c r="A48" s="79"/>
      <c r="B48" s="13" t="s">
        <v>17</v>
      </c>
      <c r="C48" s="15"/>
      <c r="D48" s="15"/>
      <c r="E48" s="16"/>
      <c r="F48" s="13">
        <f>F49</f>
        <v>1000000</v>
      </c>
      <c r="G48" s="57"/>
      <c r="H48" s="57"/>
      <c r="I48" s="92">
        <f t="shared" si="1"/>
        <v>1000000</v>
      </c>
    </row>
    <row r="49" spans="1:9" ht="68.25" customHeight="1">
      <c r="A49" s="79"/>
      <c r="B49" s="10" t="s">
        <v>43</v>
      </c>
      <c r="C49" s="10" t="s">
        <v>26</v>
      </c>
      <c r="D49" s="10">
        <v>1</v>
      </c>
      <c r="E49" s="12">
        <v>1000000</v>
      </c>
      <c r="F49" s="12">
        <f>E49*D49</f>
        <v>1000000</v>
      </c>
      <c r="G49" s="57"/>
      <c r="H49" s="57"/>
      <c r="I49" s="92">
        <f t="shared" si="1"/>
        <v>1000000</v>
      </c>
    </row>
    <row r="50" spans="1:9" ht="71.25" customHeight="1">
      <c r="A50" s="79"/>
      <c r="B50" s="13" t="s">
        <v>27</v>
      </c>
      <c r="C50" s="10"/>
      <c r="D50" s="10"/>
      <c r="E50" s="12"/>
      <c r="F50" s="13">
        <f>F51+F52</f>
        <v>530000</v>
      </c>
      <c r="G50" s="57"/>
      <c r="H50" s="57"/>
      <c r="I50" s="92">
        <f t="shared" si="1"/>
        <v>530000</v>
      </c>
    </row>
    <row r="51" spans="1:9" ht="15.75">
      <c r="A51" s="79"/>
      <c r="B51" s="12" t="s">
        <v>41</v>
      </c>
      <c r="C51" s="12" t="s">
        <v>26</v>
      </c>
      <c r="D51" s="12">
        <v>1</v>
      </c>
      <c r="E51" s="12">
        <v>80000</v>
      </c>
      <c r="F51" s="12">
        <f>E51*D51</f>
        <v>80000</v>
      </c>
      <c r="G51" s="57"/>
      <c r="H51" s="57"/>
      <c r="I51" s="92">
        <f t="shared" si="1"/>
        <v>80000</v>
      </c>
    </row>
    <row r="52" spans="1:9" ht="15.75">
      <c r="A52" s="79"/>
      <c r="B52" s="10" t="s">
        <v>42</v>
      </c>
      <c r="C52" s="10" t="s">
        <v>26</v>
      </c>
      <c r="D52" s="10">
        <v>3</v>
      </c>
      <c r="E52" s="12">
        <v>150000</v>
      </c>
      <c r="F52" s="12">
        <f>E52*D52</f>
        <v>450000</v>
      </c>
      <c r="G52" s="57"/>
      <c r="H52" s="57"/>
      <c r="I52" s="92">
        <f t="shared" si="1"/>
        <v>450000</v>
      </c>
    </row>
    <row r="53" spans="1:9" s="26" customFormat="1" ht="114" customHeight="1">
      <c r="A53" s="85"/>
      <c r="B53" s="31" t="s">
        <v>59</v>
      </c>
      <c r="C53" s="28"/>
      <c r="D53" s="28"/>
      <c r="E53" s="30"/>
      <c r="F53" s="30">
        <f>F54</f>
        <v>800000</v>
      </c>
      <c r="G53" s="74"/>
      <c r="H53" s="74"/>
      <c r="I53" s="93">
        <f t="shared" si="1"/>
        <v>800000</v>
      </c>
    </row>
    <row r="54" spans="1:9" ht="109.5" customHeight="1">
      <c r="A54" s="80"/>
      <c r="B54" s="25" t="s">
        <v>44</v>
      </c>
      <c r="C54" s="10"/>
      <c r="D54" s="10"/>
      <c r="E54" s="12"/>
      <c r="F54" s="12">
        <f>F55</f>
        <v>800000</v>
      </c>
      <c r="G54" s="57"/>
      <c r="H54" s="57"/>
      <c r="I54" s="92">
        <f t="shared" si="1"/>
        <v>800000</v>
      </c>
    </row>
    <row r="55" spans="1:9" ht="63.75" customHeight="1">
      <c r="A55" s="80"/>
      <c r="B55" s="25" t="s">
        <v>27</v>
      </c>
      <c r="C55" s="10"/>
      <c r="D55" s="10"/>
      <c r="E55" s="12"/>
      <c r="F55" s="13">
        <f>F56+F57+F58</f>
        <v>800000</v>
      </c>
      <c r="G55" s="57"/>
      <c r="H55" s="57"/>
      <c r="I55" s="92">
        <f t="shared" si="1"/>
        <v>800000</v>
      </c>
    </row>
    <row r="56" spans="1:9" ht="15.75">
      <c r="A56" s="80"/>
      <c r="B56" s="11" t="s">
        <v>41</v>
      </c>
      <c r="C56" s="10" t="s">
        <v>26</v>
      </c>
      <c r="D56" s="10">
        <v>1</v>
      </c>
      <c r="E56" s="12">
        <v>200000</v>
      </c>
      <c r="F56" s="12">
        <f>E56*D56</f>
        <v>200000</v>
      </c>
      <c r="G56" s="57"/>
      <c r="H56" s="57"/>
      <c r="I56" s="92">
        <f t="shared" si="1"/>
        <v>200000</v>
      </c>
    </row>
    <row r="57" spans="1:9" ht="15.75">
      <c r="A57" s="80"/>
      <c r="B57" s="11" t="s">
        <v>55</v>
      </c>
      <c r="C57" s="10" t="s">
        <v>26</v>
      </c>
      <c r="D57" s="10">
        <v>1</v>
      </c>
      <c r="E57" s="12">
        <v>300000</v>
      </c>
      <c r="F57" s="12">
        <f t="shared" ref="F57:F58" si="5">E57*D57</f>
        <v>300000</v>
      </c>
      <c r="G57" s="57"/>
      <c r="H57" s="57"/>
      <c r="I57" s="92">
        <f t="shared" si="1"/>
        <v>300000</v>
      </c>
    </row>
    <row r="58" spans="1:9" ht="15.75">
      <c r="A58" s="80"/>
      <c r="B58" s="11" t="s">
        <v>42</v>
      </c>
      <c r="C58" s="10" t="s">
        <v>26</v>
      </c>
      <c r="D58" s="10">
        <v>3</v>
      </c>
      <c r="E58" s="12">
        <v>100000</v>
      </c>
      <c r="F58" s="12">
        <f t="shared" si="5"/>
        <v>300000</v>
      </c>
      <c r="G58" s="57"/>
      <c r="H58" s="57"/>
      <c r="I58" s="92">
        <f t="shared" si="1"/>
        <v>300000</v>
      </c>
    </row>
    <row r="59" spans="1:9" s="26" customFormat="1" ht="182.25" customHeight="1">
      <c r="A59" s="85"/>
      <c r="B59" s="31" t="s">
        <v>60</v>
      </c>
      <c r="C59" s="28"/>
      <c r="D59" s="28"/>
      <c r="E59" s="30"/>
      <c r="F59" s="30">
        <f>F60</f>
        <v>500000</v>
      </c>
      <c r="G59" s="74"/>
      <c r="H59" s="74"/>
      <c r="I59" s="93">
        <f t="shared" si="1"/>
        <v>500000</v>
      </c>
    </row>
    <row r="60" spans="1:9" ht="57.75" customHeight="1">
      <c r="A60" s="80"/>
      <c r="B60" s="25" t="s">
        <v>17</v>
      </c>
      <c r="C60" s="10"/>
      <c r="D60" s="10"/>
      <c r="E60" s="12"/>
      <c r="F60" s="13">
        <f>F61</f>
        <v>500000</v>
      </c>
      <c r="G60" s="57"/>
      <c r="H60" s="57"/>
      <c r="I60" s="92">
        <f t="shared" si="1"/>
        <v>500000</v>
      </c>
    </row>
    <row r="61" spans="1:9" ht="49.5" customHeight="1">
      <c r="A61" s="80"/>
      <c r="B61" s="25" t="s">
        <v>27</v>
      </c>
      <c r="C61" s="10"/>
      <c r="D61" s="10"/>
      <c r="E61" s="12"/>
      <c r="F61" s="13">
        <f>F62+F63</f>
        <v>500000</v>
      </c>
      <c r="G61" s="57"/>
      <c r="H61" s="57"/>
      <c r="I61" s="92">
        <f t="shared" si="1"/>
        <v>500000</v>
      </c>
    </row>
    <row r="62" spans="1:9" ht="15.75">
      <c r="A62" s="80"/>
      <c r="B62" s="11" t="s">
        <v>41</v>
      </c>
      <c r="C62" s="10" t="s">
        <v>26</v>
      </c>
      <c r="D62" s="10">
        <v>1</v>
      </c>
      <c r="E62" s="12">
        <v>200000</v>
      </c>
      <c r="F62" s="12">
        <f>E62*D62</f>
        <v>200000</v>
      </c>
      <c r="G62" s="57"/>
      <c r="H62" s="57"/>
      <c r="I62" s="92">
        <f t="shared" si="1"/>
        <v>200000</v>
      </c>
    </row>
    <row r="63" spans="1:9" ht="15.75">
      <c r="A63" s="80"/>
      <c r="B63" s="11" t="s">
        <v>55</v>
      </c>
      <c r="C63" s="10" t="s">
        <v>26</v>
      </c>
      <c r="D63" s="10">
        <v>2</v>
      </c>
      <c r="E63" s="12">
        <v>150000</v>
      </c>
      <c r="F63" s="12">
        <f>E63*D63</f>
        <v>300000</v>
      </c>
      <c r="G63" s="57"/>
      <c r="H63" s="57"/>
      <c r="I63" s="92">
        <f t="shared" si="1"/>
        <v>300000</v>
      </c>
    </row>
    <row r="64" spans="1:9" s="26" customFormat="1" ht="95.25" customHeight="1">
      <c r="A64" s="85"/>
      <c r="B64" s="31" t="s">
        <v>61</v>
      </c>
      <c r="C64" s="28"/>
      <c r="D64" s="28"/>
      <c r="E64" s="30"/>
      <c r="F64" s="30">
        <f>F65+F67</f>
        <v>1150000</v>
      </c>
      <c r="G64" s="74"/>
      <c r="H64" s="74"/>
      <c r="I64" s="93">
        <f t="shared" si="1"/>
        <v>1150000</v>
      </c>
    </row>
    <row r="65" spans="1:9" ht="101.25" customHeight="1">
      <c r="A65" s="80"/>
      <c r="B65" s="25" t="s">
        <v>17</v>
      </c>
      <c r="C65" s="10"/>
      <c r="D65" s="10"/>
      <c r="E65" s="12"/>
      <c r="F65" s="13">
        <f>F66</f>
        <v>500000</v>
      </c>
      <c r="G65" s="57"/>
      <c r="H65" s="57"/>
      <c r="I65" s="92">
        <f t="shared" si="1"/>
        <v>500000</v>
      </c>
    </row>
    <row r="66" spans="1:9" ht="51.75" customHeight="1">
      <c r="A66" s="80"/>
      <c r="B66" s="11" t="s">
        <v>56</v>
      </c>
      <c r="C66" s="10" t="s">
        <v>26</v>
      </c>
      <c r="D66" s="10">
        <v>1</v>
      </c>
      <c r="E66" s="12">
        <v>500000</v>
      </c>
      <c r="F66" s="12">
        <f>E66*D66</f>
        <v>500000</v>
      </c>
      <c r="G66" s="57"/>
      <c r="H66" s="57"/>
      <c r="I66" s="92">
        <f t="shared" si="1"/>
        <v>500000</v>
      </c>
    </row>
    <row r="67" spans="1:9" ht="60.75" customHeight="1">
      <c r="A67" s="80"/>
      <c r="B67" s="25" t="s">
        <v>27</v>
      </c>
      <c r="C67" s="10"/>
      <c r="D67" s="10"/>
      <c r="E67" s="12"/>
      <c r="F67" s="13">
        <f>F68+F69</f>
        <v>650000</v>
      </c>
      <c r="G67" s="57"/>
      <c r="H67" s="57"/>
      <c r="I67" s="92">
        <f t="shared" si="1"/>
        <v>650000</v>
      </c>
    </row>
    <row r="68" spans="1:9" ht="19.5" customHeight="1">
      <c r="A68" s="80"/>
      <c r="B68" s="11" t="s">
        <v>41</v>
      </c>
      <c r="C68" s="10" t="s">
        <v>26</v>
      </c>
      <c r="D68" s="10">
        <v>1</v>
      </c>
      <c r="E68" s="12">
        <v>200000</v>
      </c>
      <c r="F68" s="12">
        <f>E68*D68</f>
        <v>200000</v>
      </c>
      <c r="G68" s="57"/>
      <c r="H68" s="57"/>
      <c r="I68" s="92">
        <f t="shared" si="1"/>
        <v>200000</v>
      </c>
    </row>
    <row r="69" spans="1:9" ht="30.75" customHeight="1">
      <c r="A69" s="80"/>
      <c r="B69" s="11" t="s">
        <v>42</v>
      </c>
      <c r="C69" s="10" t="s">
        <v>26</v>
      </c>
      <c r="D69" s="10">
        <v>3</v>
      </c>
      <c r="E69" s="12">
        <v>150000</v>
      </c>
      <c r="F69" s="12">
        <f>E69*D69</f>
        <v>450000</v>
      </c>
      <c r="G69" s="57"/>
      <c r="H69" s="57"/>
      <c r="I69" s="92">
        <f t="shared" si="1"/>
        <v>450000</v>
      </c>
    </row>
    <row r="70" spans="1:9" s="26" customFormat="1" ht="87.75" customHeight="1">
      <c r="A70" s="85"/>
      <c r="B70" s="31" t="s">
        <v>62</v>
      </c>
      <c r="C70" s="28"/>
      <c r="D70" s="28"/>
      <c r="E70" s="30"/>
      <c r="F70" s="30">
        <f>F71</f>
        <v>350000</v>
      </c>
      <c r="G70" s="74"/>
      <c r="H70" s="74"/>
      <c r="I70" s="93">
        <f t="shared" si="1"/>
        <v>350000</v>
      </c>
    </row>
    <row r="71" spans="1:9" ht="107.25" customHeight="1">
      <c r="A71" s="80"/>
      <c r="B71" s="25" t="s">
        <v>17</v>
      </c>
      <c r="C71" s="10"/>
      <c r="D71" s="10"/>
      <c r="E71" s="12"/>
      <c r="F71" s="13">
        <f>F72</f>
        <v>350000</v>
      </c>
      <c r="G71" s="57"/>
      <c r="H71" s="57"/>
      <c r="I71" s="92">
        <f t="shared" si="1"/>
        <v>350000</v>
      </c>
    </row>
    <row r="72" spans="1:9" ht="45" customHeight="1">
      <c r="A72" s="80"/>
      <c r="B72" s="25" t="s">
        <v>27</v>
      </c>
      <c r="C72" s="10"/>
      <c r="D72" s="10"/>
      <c r="E72" s="12"/>
      <c r="F72" s="13">
        <f>F73+F74</f>
        <v>350000</v>
      </c>
      <c r="G72" s="57"/>
      <c r="H72" s="57"/>
      <c r="I72" s="92">
        <f t="shared" si="1"/>
        <v>350000</v>
      </c>
    </row>
    <row r="73" spans="1:9" ht="15.75">
      <c r="A73" s="80"/>
      <c r="B73" s="11" t="s">
        <v>41</v>
      </c>
      <c r="C73" s="10" t="s">
        <v>26</v>
      </c>
      <c r="D73" s="10">
        <v>1</v>
      </c>
      <c r="E73" s="12">
        <v>200000</v>
      </c>
      <c r="F73" s="12">
        <f>E73*D73</f>
        <v>200000</v>
      </c>
      <c r="G73" s="57"/>
      <c r="H73" s="57"/>
      <c r="I73" s="92">
        <f t="shared" si="1"/>
        <v>200000</v>
      </c>
    </row>
    <row r="74" spans="1:9" ht="15.75">
      <c r="A74" s="80"/>
      <c r="B74" s="11" t="s">
        <v>57</v>
      </c>
      <c r="C74" s="10" t="s">
        <v>26</v>
      </c>
      <c r="D74" s="10">
        <v>1</v>
      </c>
      <c r="E74" s="12">
        <v>150000</v>
      </c>
      <c r="F74" s="12">
        <f>D74*E74</f>
        <v>150000</v>
      </c>
      <c r="G74" s="57"/>
      <c r="H74" s="57"/>
      <c r="I74" s="92">
        <f t="shared" si="1"/>
        <v>150000</v>
      </c>
    </row>
    <row r="75" spans="1:9" s="26" customFormat="1" ht="113.25" customHeight="1">
      <c r="A75" s="85"/>
      <c r="B75" s="31" t="s">
        <v>63</v>
      </c>
      <c r="C75" s="28"/>
      <c r="D75" s="28"/>
      <c r="E75" s="30"/>
      <c r="F75" s="30">
        <f>F76</f>
        <v>2532320</v>
      </c>
      <c r="G75" s="74"/>
      <c r="H75" s="74"/>
      <c r="I75" s="93">
        <f t="shared" si="1"/>
        <v>2532320</v>
      </c>
    </row>
    <row r="76" spans="1:9" ht="90" customHeight="1">
      <c r="A76" s="80"/>
      <c r="B76" s="25" t="s">
        <v>17</v>
      </c>
      <c r="C76" s="10"/>
      <c r="D76" s="10"/>
      <c r="E76" s="12"/>
      <c r="F76" s="13">
        <f>F77+F78</f>
        <v>2532320</v>
      </c>
      <c r="G76" s="57"/>
      <c r="H76" s="57"/>
      <c r="I76" s="92">
        <f t="shared" si="1"/>
        <v>2532320</v>
      </c>
    </row>
    <row r="77" spans="1:9" ht="49.5" customHeight="1">
      <c r="A77" s="80"/>
      <c r="B77" s="11" t="s">
        <v>45</v>
      </c>
      <c r="C77" s="10" t="s">
        <v>26</v>
      </c>
      <c r="D77" s="10">
        <v>1</v>
      </c>
      <c r="E77" s="12">
        <v>532320</v>
      </c>
      <c r="F77" s="12">
        <f>E77*D77</f>
        <v>532320</v>
      </c>
      <c r="G77" s="57"/>
      <c r="H77" s="57"/>
      <c r="I77" s="92">
        <f t="shared" ref="I77:I87" si="6">F77</f>
        <v>532320</v>
      </c>
    </row>
    <row r="78" spans="1:9" ht="31.5" customHeight="1">
      <c r="A78" s="80"/>
      <c r="B78" s="11" t="s">
        <v>46</v>
      </c>
      <c r="C78" s="10" t="s">
        <v>26</v>
      </c>
      <c r="D78" s="10">
        <v>10</v>
      </c>
      <c r="E78" s="12">
        <v>200000</v>
      </c>
      <c r="F78" s="12">
        <f>E78*D78</f>
        <v>2000000</v>
      </c>
      <c r="G78" s="57"/>
      <c r="H78" s="57"/>
      <c r="I78" s="92">
        <f t="shared" si="6"/>
        <v>2000000</v>
      </c>
    </row>
    <row r="79" spans="1:9" s="26" customFormat="1" ht="183" customHeight="1">
      <c r="A79" s="85"/>
      <c r="B79" s="31" t="s">
        <v>106</v>
      </c>
      <c r="C79" s="28"/>
      <c r="D79" s="28"/>
      <c r="E79" s="30"/>
      <c r="F79" s="30">
        <f>F80</f>
        <v>1220000</v>
      </c>
      <c r="G79" s="74"/>
      <c r="H79" s="74"/>
      <c r="I79" s="93">
        <f t="shared" si="6"/>
        <v>1220000</v>
      </c>
    </row>
    <row r="80" spans="1:9" ht="100.5" customHeight="1">
      <c r="A80" s="80"/>
      <c r="B80" s="25" t="s">
        <v>17</v>
      </c>
      <c r="C80" s="10"/>
      <c r="D80" s="10"/>
      <c r="E80" s="12"/>
      <c r="F80" s="13">
        <f>F81+F82</f>
        <v>1220000</v>
      </c>
      <c r="G80" s="57"/>
      <c r="H80" s="57"/>
      <c r="I80" s="92">
        <f t="shared" si="6"/>
        <v>1220000</v>
      </c>
    </row>
    <row r="81" spans="1:9" ht="45.75" customHeight="1">
      <c r="A81" s="80"/>
      <c r="B81" s="11" t="s">
        <v>47</v>
      </c>
      <c r="C81" s="10" t="s">
        <v>26</v>
      </c>
      <c r="D81" s="10">
        <v>1</v>
      </c>
      <c r="E81" s="12">
        <v>720000</v>
      </c>
      <c r="F81" s="12">
        <f>E81*D81</f>
        <v>720000</v>
      </c>
      <c r="G81" s="57"/>
      <c r="H81" s="57"/>
      <c r="I81" s="92">
        <f t="shared" si="6"/>
        <v>720000</v>
      </c>
    </row>
    <row r="82" spans="1:9" ht="39.75" customHeight="1">
      <c r="A82" s="80"/>
      <c r="B82" s="11" t="s">
        <v>48</v>
      </c>
      <c r="C82" s="10" t="s">
        <v>26</v>
      </c>
      <c r="D82" s="10">
        <v>1</v>
      </c>
      <c r="E82" s="12">
        <v>500000</v>
      </c>
      <c r="F82" s="12">
        <f>E82*D82</f>
        <v>500000</v>
      </c>
      <c r="G82" s="57"/>
      <c r="H82" s="57"/>
      <c r="I82" s="92">
        <f t="shared" si="6"/>
        <v>500000</v>
      </c>
    </row>
    <row r="83" spans="1:9" s="26" customFormat="1" ht="102.75" customHeight="1">
      <c r="A83" s="85"/>
      <c r="B83" s="31" t="s">
        <v>65</v>
      </c>
      <c r="C83" s="28"/>
      <c r="D83" s="28"/>
      <c r="E83" s="30"/>
      <c r="F83" s="30">
        <f>F84</f>
        <v>200000</v>
      </c>
      <c r="G83" s="74"/>
      <c r="H83" s="74"/>
      <c r="I83" s="93">
        <f t="shared" si="6"/>
        <v>200000</v>
      </c>
    </row>
    <row r="84" spans="1:9" ht="65.25" customHeight="1">
      <c r="A84" s="80"/>
      <c r="B84" s="25" t="s">
        <v>17</v>
      </c>
      <c r="C84" s="10"/>
      <c r="D84" s="10"/>
      <c r="E84" s="12"/>
      <c r="F84" s="13">
        <f>F85</f>
        <v>200000</v>
      </c>
      <c r="G84" s="57"/>
      <c r="H84" s="57"/>
      <c r="I84" s="92">
        <f t="shared" si="6"/>
        <v>200000</v>
      </c>
    </row>
    <row r="85" spans="1:9" ht="48.75" customHeight="1">
      <c r="A85" s="80"/>
      <c r="B85" s="11" t="s">
        <v>49</v>
      </c>
      <c r="C85" s="10" t="s">
        <v>26</v>
      </c>
      <c r="D85" s="10">
        <v>1</v>
      </c>
      <c r="E85" s="12">
        <v>200000</v>
      </c>
      <c r="F85" s="12">
        <f>E85*D85</f>
        <v>200000</v>
      </c>
      <c r="G85" s="57"/>
      <c r="H85" s="57"/>
      <c r="I85" s="92">
        <f t="shared" si="6"/>
        <v>200000</v>
      </c>
    </row>
    <row r="86" spans="1:9" ht="42.75" customHeight="1">
      <c r="A86" s="80"/>
      <c r="B86" s="11" t="s">
        <v>108</v>
      </c>
      <c r="C86" s="10" t="s">
        <v>26</v>
      </c>
      <c r="D86" s="10">
        <v>2</v>
      </c>
      <c r="E86" s="12">
        <f>228238+390000</f>
        <v>618238</v>
      </c>
      <c r="F86" s="12">
        <f>E86*D86</f>
        <v>1236476</v>
      </c>
      <c r="G86" s="57"/>
      <c r="H86" s="57"/>
      <c r="I86" s="92">
        <f t="shared" si="6"/>
        <v>1236476</v>
      </c>
    </row>
    <row r="87" spans="1:9" s="26" customFormat="1" ht="16.5" thickBot="1">
      <c r="A87" s="89"/>
      <c r="B87" s="90"/>
      <c r="C87" s="90"/>
      <c r="D87" s="86"/>
      <c r="E87" s="87"/>
      <c r="F87" s="87">
        <f>F12+F31</f>
        <v>17204000</v>
      </c>
      <c r="G87" s="90"/>
      <c r="H87" s="90"/>
      <c r="I87" s="94">
        <f t="shared" si="6"/>
        <v>17204000</v>
      </c>
    </row>
    <row r="88" spans="1:9" ht="15.75">
      <c r="A88" s="111" t="s">
        <v>117</v>
      </c>
      <c r="B88" s="111"/>
      <c r="C88" s="111"/>
      <c r="D88" s="111"/>
      <c r="E88" s="111"/>
      <c r="F88" s="111"/>
      <c r="G88" s="111"/>
      <c r="H88" s="111"/>
    </row>
    <row r="89" spans="1:9" ht="15.75">
      <c r="A89" s="109" t="s">
        <v>118</v>
      </c>
      <c r="B89" s="109"/>
      <c r="C89" s="109"/>
      <c r="D89" s="109"/>
      <c r="E89" s="109"/>
      <c r="F89" s="109"/>
      <c r="G89" s="109"/>
      <c r="H89" s="109"/>
    </row>
    <row r="90" spans="1:9" ht="15.75">
      <c r="A90" s="20"/>
    </row>
    <row r="91" spans="1:9" ht="15.75">
      <c r="A91" s="115" t="s">
        <v>119</v>
      </c>
      <c r="B91" s="115"/>
      <c r="C91" s="115"/>
      <c r="D91" s="115"/>
      <c r="E91" s="115"/>
      <c r="F91" s="115"/>
      <c r="G91" s="115"/>
      <c r="H91" s="115"/>
    </row>
    <row r="92" spans="1:9" ht="15.75">
      <c r="A92" s="71"/>
      <c r="B92" s="71"/>
      <c r="C92" s="71"/>
      <c r="D92" s="71"/>
      <c r="E92" s="71"/>
      <c r="F92" s="71"/>
      <c r="G92" s="71"/>
      <c r="H92" s="71"/>
    </row>
    <row r="93" spans="1:9" ht="15.75">
      <c r="A93" s="71"/>
      <c r="B93" s="71" t="s">
        <v>120</v>
      </c>
      <c r="C93" s="95"/>
      <c r="D93" s="95"/>
      <c r="E93" s="133" t="s">
        <v>121</v>
      </c>
      <c r="F93" s="133"/>
      <c r="G93" s="71"/>
      <c r="H93" s="71"/>
    </row>
    <row r="94" spans="1:9" ht="78.75">
      <c r="A94" s="21" t="s">
        <v>122</v>
      </c>
    </row>
    <row r="95" spans="1:9" ht="15.75">
      <c r="A95" s="109"/>
      <c r="B95" s="109"/>
      <c r="C95" s="109"/>
      <c r="D95" s="109"/>
      <c r="E95" s="109"/>
      <c r="F95" s="109"/>
      <c r="G95" s="109"/>
      <c r="H95" s="109"/>
    </row>
    <row r="96" spans="1:9" ht="15.75">
      <c r="A96" s="109" t="s">
        <v>30</v>
      </c>
      <c r="B96" s="109"/>
      <c r="C96" s="109"/>
      <c r="D96" s="109"/>
      <c r="E96" s="109"/>
      <c r="F96" s="109"/>
      <c r="G96" s="109"/>
      <c r="H96" s="109"/>
    </row>
    <row r="97" spans="1:8" ht="15.75">
      <c r="A97" s="20"/>
    </row>
    <row r="98" spans="1:8" ht="15.75">
      <c r="A98" s="109" t="s">
        <v>31</v>
      </c>
      <c r="B98" s="109"/>
      <c r="C98" s="109"/>
      <c r="D98" s="109"/>
      <c r="E98" s="109"/>
      <c r="F98" s="109"/>
      <c r="G98" s="109"/>
      <c r="H98" s="109"/>
    </row>
    <row r="99" spans="1:8" ht="15.75">
      <c r="A99" s="72"/>
      <c r="B99" s="72"/>
      <c r="C99" s="72"/>
      <c r="D99" s="72"/>
      <c r="E99" s="72"/>
      <c r="F99" s="72"/>
      <c r="G99" s="72"/>
      <c r="H99" s="72"/>
    </row>
    <row r="100" spans="1:8" ht="15.75">
      <c r="A100" s="72" t="s">
        <v>123</v>
      </c>
      <c r="B100" s="72"/>
      <c r="C100" s="72"/>
      <c r="D100" s="72"/>
      <c r="E100" s="72"/>
      <c r="F100" s="72"/>
      <c r="G100" s="72"/>
      <c r="H100" s="72"/>
    </row>
    <row r="101" spans="1:8" ht="15.75">
      <c r="A101" s="72"/>
      <c r="B101" s="72"/>
      <c r="C101" s="72"/>
      <c r="D101" s="72"/>
      <c r="E101" s="72"/>
      <c r="F101" s="72"/>
      <c r="G101" s="72"/>
      <c r="H101" s="72"/>
    </row>
    <row r="102" spans="1:8" ht="15.75">
      <c r="A102" s="72" t="s">
        <v>124</v>
      </c>
      <c r="B102" s="72"/>
      <c r="C102" s="72"/>
      <c r="D102" s="72"/>
      <c r="E102" s="72"/>
      <c r="F102" s="72"/>
      <c r="G102" s="72"/>
      <c r="H102" s="72"/>
    </row>
    <row r="103" spans="1:8" ht="15.75">
      <c r="A103" s="22"/>
    </row>
    <row r="104" spans="1:8" ht="15.75">
      <c r="A104" s="22" t="s">
        <v>36</v>
      </c>
    </row>
    <row r="105" spans="1:8" ht="15.75">
      <c r="A105" s="22"/>
    </row>
    <row r="106" spans="1:8" ht="15.75">
      <c r="A106" s="22" t="s">
        <v>125</v>
      </c>
    </row>
    <row r="107" spans="1:8">
      <c r="A107" s="96"/>
    </row>
    <row r="108" spans="1:8" ht="15.75">
      <c r="A108" s="22" t="s">
        <v>126</v>
      </c>
    </row>
    <row r="109" spans="1:8" ht="15.75">
      <c r="A109" s="22"/>
    </row>
    <row r="110" spans="1:8" ht="15.75">
      <c r="A110" s="22" t="s">
        <v>127</v>
      </c>
    </row>
  </sheetData>
  <mergeCells count="20">
    <mergeCell ref="A9:I9"/>
    <mergeCell ref="A1:I1"/>
    <mergeCell ref="A4:I4"/>
    <mergeCell ref="A5:I5"/>
    <mergeCell ref="A7:I7"/>
    <mergeCell ref="A8:I8"/>
    <mergeCell ref="A96:H96"/>
    <mergeCell ref="A98:H98"/>
    <mergeCell ref="G10:I10"/>
    <mergeCell ref="A88:H88"/>
    <mergeCell ref="A89:H89"/>
    <mergeCell ref="A91:H91"/>
    <mergeCell ref="E93:F93"/>
    <mergeCell ref="A95:H95"/>
    <mergeCell ref="A10:A11"/>
    <mergeCell ref="B10:B11"/>
    <mergeCell ref="C10:C11"/>
    <mergeCell ref="D10:D11"/>
    <mergeCell ref="E10:E11"/>
    <mergeCell ref="F10:F11"/>
  </mergeCells>
  <pageMargins left="0.7" right="0.7" top="0.75" bottom="0.75" header="0.3" footer="0.3"/>
  <pageSetup paperSize="9" scale="46" orientation="portrait" r:id="rId1"/>
  <rowBreaks count="1" manualBreakCount="1">
    <brk id="69" max="8" man="1"/>
  </rowBreaks>
</worksheet>
</file>

<file path=xl/worksheets/sheet5.xml><?xml version="1.0" encoding="utf-8"?>
<worksheet xmlns="http://schemas.openxmlformats.org/spreadsheetml/2006/main" xmlns:r="http://schemas.openxmlformats.org/officeDocument/2006/relationships">
  <dimension ref="A1:J88"/>
  <sheetViews>
    <sheetView view="pageBreakPreview" topLeftCell="A44" zoomScaleNormal="100" zoomScaleSheetLayoutView="100" workbookViewId="0">
      <selection activeCell="G44" sqref="G44"/>
    </sheetView>
  </sheetViews>
  <sheetFormatPr defaultRowHeight="15"/>
  <cols>
    <col min="2" max="2" width="24.85546875" customWidth="1"/>
    <col min="3" max="3" width="14.7109375" customWidth="1"/>
    <col min="4" max="4" width="13.85546875" customWidth="1"/>
    <col min="5" max="5" width="14.140625" customWidth="1"/>
    <col min="6" max="6" width="14.85546875" customWidth="1"/>
    <col min="7" max="7" width="12" customWidth="1"/>
    <col min="8" max="8" width="13.42578125" customWidth="1"/>
    <col min="9" max="9" width="11.7109375" customWidth="1"/>
    <col min="10" max="10" width="26.7109375" customWidth="1"/>
  </cols>
  <sheetData>
    <row r="1" spans="1:10" ht="18.75">
      <c r="A1" s="37"/>
      <c r="B1" s="37"/>
      <c r="C1" s="37"/>
      <c r="D1" s="37"/>
      <c r="E1" s="37"/>
      <c r="F1" s="37"/>
      <c r="G1" s="37"/>
      <c r="H1" s="37"/>
      <c r="I1" s="37"/>
      <c r="J1" s="38" t="s">
        <v>66</v>
      </c>
    </row>
    <row r="2" spans="1:10" ht="18.75">
      <c r="A2" s="37"/>
      <c r="B2" s="37"/>
      <c r="C2" s="37"/>
      <c r="D2" s="37"/>
      <c r="E2" s="37"/>
      <c r="F2" s="37"/>
      <c r="G2" s="37"/>
      <c r="H2" s="37"/>
      <c r="I2" s="37"/>
      <c r="J2" s="38" t="s">
        <v>67</v>
      </c>
    </row>
    <row r="3" spans="1:10" ht="18.75">
      <c r="A3" s="37"/>
      <c r="B3" s="37"/>
      <c r="C3" s="37"/>
      <c r="D3" s="37"/>
      <c r="E3" s="37"/>
      <c r="F3" s="37"/>
      <c r="G3" s="37"/>
      <c r="H3" s="37"/>
      <c r="I3" s="37"/>
      <c r="J3" s="38" t="s">
        <v>77</v>
      </c>
    </row>
    <row r="4" spans="1:10" ht="15.75">
      <c r="A4" s="39"/>
      <c r="B4" s="39"/>
      <c r="C4" s="39"/>
      <c r="D4" s="40"/>
      <c r="E4" s="41"/>
      <c r="F4" s="41"/>
      <c r="G4" s="41"/>
      <c r="H4" s="41"/>
      <c r="I4" s="41"/>
      <c r="J4" s="41"/>
    </row>
    <row r="5" spans="1:10" ht="18.75" customHeight="1">
      <c r="A5" s="118" t="s">
        <v>81</v>
      </c>
      <c r="B5" s="118"/>
      <c r="C5" s="118"/>
      <c r="D5" s="118"/>
      <c r="E5" s="118"/>
      <c r="F5" s="118"/>
      <c r="G5" s="118"/>
      <c r="H5" s="118"/>
      <c r="I5" s="118"/>
      <c r="J5" s="42"/>
    </row>
    <row r="6" spans="1:10" ht="18.75">
      <c r="A6" s="97"/>
      <c r="B6" s="97"/>
      <c r="C6" s="97"/>
      <c r="D6" s="97"/>
      <c r="E6" s="97"/>
      <c r="F6" s="97"/>
      <c r="G6" s="97"/>
      <c r="H6" s="97"/>
      <c r="I6" s="97"/>
      <c r="J6" s="42"/>
    </row>
    <row r="7" spans="1:10" ht="18.75" customHeight="1">
      <c r="A7" s="44"/>
      <c r="B7" s="119"/>
      <c r="C7" s="119"/>
      <c r="D7" s="45"/>
      <c r="E7" s="120" t="s">
        <v>78</v>
      </c>
      <c r="F7" s="120"/>
      <c r="G7" s="120"/>
      <c r="H7" s="120"/>
      <c r="I7" s="120"/>
      <c r="J7" s="45"/>
    </row>
    <row r="8" spans="1:10" ht="18.75" customHeight="1">
      <c r="A8" s="44"/>
      <c r="B8" s="98"/>
      <c r="C8" s="98"/>
      <c r="D8" s="120" t="s">
        <v>90</v>
      </c>
      <c r="E8" s="120"/>
      <c r="F8" s="120"/>
      <c r="G8" s="120"/>
      <c r="H8" s="120"/>
      <c r="I8" s="120"/>
      <c r="J8" s="45"/>
    </row>
    <row r="9" spans="1:10" ht="18.75" customHeight="1">
      <c r="A9" s="44"/>
      <c r="C9" s="44"/>
      <c r="D9" s="44"/>
      <c r="E9" s="120" t="s">
        <v>80</v>
      </c>
      <c r="F9" s="120"/>
      <c r="G9" s="120"/>
      <c r="H9" s="120"/>
      <c r="I9" s="120"/>
      <c r="J9" s="45"/>
    </row>
    <row r="10" spans="1:10" ht="19.5" thickBot="1">
      <c r="A10" s="44"/>
      <c r="B10" s="45"/>
      <c r="C10" s="44"/>
      <c r="D10" s="44"/>
      <c r="E10" s="47"/>
      <c r="F10" s="45"/>
      <c r="G10" s="45"/>
      <c r="H10" s="47"/>
      <c r="I10" s="45"/>
      <c r="J10" s="45"/>
    </row>
    <row r="11" spans="1:10" ht="70.5" customHeight="1">
      <c r="A11" s="48" t="s">
        <v>1</v>
      </c>
      <c r="B11" s="50" t="s">
        <v>68</v>
      </c>
      <c r="C11" s="50" t="s">
        <v>69</v>
      </c>
      <c r="D11" s="50" t="s">
        <v>70</v>
      </c>
      <c r="E11" s="50" t="s">
        <v>71</v>
      </c>
      <c r="F11" s="50" t="s">
        <v>72</v>
      </c>
      <c r="G11" s="50" t="s">
        <v>73</v>
      </c>
      <c r="H11" s="50" t="s">
        <v>74</v>
      </c>
      <c r="I11" s="50" t="s">
        <v>75</v>
      </c>
      <c r="J11" s="55" t="s">
        <v>76</v>
      </c>
    </row>
    <row r="12" spans="1:10" ht="19.5" thickBot="1">
      <c r="A12" s="51"/>
      <c r="B12" s="52">
        <v>1</v>
      </c>
      <c r="C12" s="52">
        <v>2</v>
      </c>
      <c r="D12" s="52">
        <v>3</v>
      </c>
      <c r="E12" s="52">
        <v>4</v>
      </c>
      <c r="F12" s="52">
        <v>5</v>
      </c>
      <c r="G12" s="52">
        <v>6</v>
      </c>
      <c r="H12" s="52">
        <v>8</v>
      </c>
      <c r="I12" s="53">
        <v>9</v>
      </c>
      <c r="J12" s="54"/>
    </row>
    <row r="13" spans="1:10" ht="31.5">
      <c r="A13" s="76">
        <v>1</v>
      </c>
      <c r="B13" s="77" t="s">
        <v>18</v>
      </c>
      <c r="C13" s="56">
        <f>C14+C21+C22+C23+C24+C25+C26+C27+C28+C29</f>
        <v>4625204</v>
      </c>
      <c r="D13" s="59">
        <f t="shared" ref="D13:I13" si="0">D14+D21+D22+D23+D24+D25+D26+D27+D28+D29</f>
        <v>1442561.54</v>
      </c>
      <c r="E13" s="59">
        <f t="shared" si="0"/>
        <v>1278225.18</v>
      </c>
      <c r="F13" s="59">
        <f t="shared" si="0"/>
        <v>914999.18</v>
      </c>
      <c r="G13" s="59">
        <f t="shared" si="0"/>
        <v>989418.1</v>
      </c>
      <c r="H13" s="59">
        <f t="shared" si="0"/>
        <v>4625204</v>
      </c>
      <c r="I13" s="59">
        <f t="shared" si="0"/>
        <v>0</v>
      </c>
      <c r="J13" s="57"/>
    </row>
    <row r="14" spans="1:10" ht="31.5">
      <c r="A14" s="79"/>
      <c r="B14" s="14" t="s">
        <v>12</v>
      </c>
      <c r="C14" s="56">
        <f>SUM(C15:C20)</f>
        <v>3620000</v>
      </c>
      <c r="D14" s="57">
        <f>SUM(D15:D20)</f>
        <v>960000</v>
      </c>
      <c r="E14" s="57">
        <f t="shared" ref="E14:I14" si="1">SUM(E15:E20)</f>
        <v>1077439</v>
      </c>
      <c r="F14" s="57">
        <f t="shared" si="1"/>
        <v>822561</v>
      </c>
      <c r="G14" s="57">
        <f t="shared" si="1"/>
        <v>760000</v>
      </c>
      <c r="H14" s="57">
        <f t="shared" si="1"/>
        <v>3620000</v>
      </c>
      <c r="I14" s="57">
        <f t="shared" si="1"/>
        <v>0</v>
      </c>
      <c r="J14" s="57"/>
    </row>
    <row r="15" spans="1:10" ht="15.75">
      <c r="A15" s="79"/>
      <c r="B15" s="14" t="s">
        <v>19</v>
      </c>
      <c r="C15" s="56">
        <f>'смета новая'!F14</f>
        <v>94737</v>
      </c>
      <c r="D15" s="57">
        <v>94737</v>
      </c>
      <c r="E15" s="57"/>
      <c r="F15" s="57"/>
      <c r="G15" s="57"/>
      <c r="H15" s="57">
        <f>D15+E15+F15+G15</f>
        <v>94737</v>
      </c>
      <c r="I15" s="56">
        <f>C15-H15</f>
        <v>0</v>
      </c>
      <c r="J15" s="58"/>
    </row>
    <row r="16" spans="1:10" ht="165">
      <c r="A16" s="80"/>
      <c r="B16" s="10" t="s">
        <v>19</v>
      </c>
      <c r="C16" s="56">
        <f>'смета новая'!F15</f>
        <v>1620000</v>
      </c>
      <c r="D16" s="57">
        <v>360000</v>
      </c>
      <c r="E16" s="57">
        <v>507390</v>
      </c>
      <c r="F16" s="57">
        <v>392610</v>
      </c>
      <c r="G16" s="57">
        <v>360000</v>
      </c>
      <c r="H16" s="57">
        <f t="shared" ref="H16:H79" si="2">D16+E16+F16+G16</f>
        <v>1620000</v>
      </c>
      <c r="I16" s="56">
        <f t="shared" ref="I16:I79" si="3">C16-H16</f>
        <v>0</v>
      </c>
      <c r="J16" s="58" t="s">
        <v>131</v>
      </c>
    </row>
    <row r="17" spans="1:10" ht="15.75">
      <c r="A17" s="80"/>
      <c r="B17" s="10" t="s">
        <v>20</v>
      </c>
      <c r="C17" s="56">
        <f>'смета новая'!F16</f>
        <v>63158</v>
      </c>
      <c r="D17" s="57">
        <v>63158</v>
      </c>
      <c r="E17" s="57"/>
      <c r="F17" s="57"/>
      <c r="G17" s="57"/>
      <c r="H17" s="57">
        <f t="shared" si="2"/>
        <v>63158</v>
      </c>
      <c r="I17" s="56">
        <f t="shared" si="3"/>
        <v>0</v>
      </c>
      <c r="J17" s="58"/>
    </row>
    <row r="18" spans="1:10" ht="165">
      <c r="A18" s="80"/>
      <c r="B18" s="10" t="s">
        <v>20</v>
      </c>
      <c r="C18" s="56">
        <f>'смета новая'!F17</f>
        <v>1080000</v>
      </c>
      <c r="D18" s="57">
        <v>240000</v>
      </c>
      <c r="E18" s="57">
        <v>339870</v>
      </c>
      <c r="F18" s="57">
        <v>260130</v>
      </c>
      <c r="G18" s="57">
        <v>240000</v>
      </c>
      <c r="H18" s="57">
        <f t="shared" si="2"/>
        <v>1080000</v>
      </c>
      <c r="I18" s="56">
        <f t="shared" si="3"/>
        <v>0</v>
      </c>
      <c r="J18" s="58" t="s">
        <v>133</v>
      </c>
    </row>
    <row r="19" spans="1:10" ht="15.75">
      <c r="A19" s="80"/>
      <c r="B19" s="10" t="s">
        <v>21</v>
      </c>
      <c r="C19" s="56">
        <f>'смета новая'!F18</f>
        <v>42105</v>
      </c>
      <c r="D19" s="57">
        <v>42105</v>
      </c>
      <c r="E19" s="57"/>
      <c r="F19" s="57"/>
      <c r="G19" s="57"/>
      <c r="H19" s="57">
        <f t="shared" si="2"/>
        <v>42105</v>
      </c>
      <c r="I19" s="56">
        <f t="shared" si="3"/>
        <v>0</v>
      </c>
      <c r="J19" s="58"/>
    </row>
    <row r="20" spans="1:10" ht="165">
      <c r="A20" s="80"/>
      <c r="B20" s="10" t="s">
        <v>21</v>
      </c>
      <c r="C20" s="56">
        <f>'смета новая'!F19</f>
        <v>720000</v>
      </c>
      <c r="D20" s="57">
        <v>160000</v>
      </c>
      <c r="E20" s="57">
        <v>230179</v>
      </c>
      <c r="F20" s="57">
        <v>169821</v>
      </c>
      <c r="G20" s="57">
        <v>160000</v>
      </c>
      <c r="H20" s="57">
        <f t="shared" si="2"/>
        <v>720000</v>
      </c>
      <c r="I20" s="56">
        <f t="shared" si="3"/>
        <v>0</v>
      </c>
      <c r="J20" s="58" t="s">
        <v>132</v>
      </c>
    </row>
    <row r="21" spans="1:10" ht="47.25">
      <c r="A21" s="80"/>
      <c r="B21" s="10" t="s">
        <v>13</v>
      </c>
      <c r="C21" s="56">
        <f>'смета новая'!F20</f>
        <v>17789</v>
      </c>
      <c r="D21" s="57">
        <v>17789</v>
      </c>
      <c r="E21" s="57"/>
      <c r="F21" s="57"/>
      <c r="G21" s="57"/>
      <c r="H21" s="57">
        <f t="shared" si="2"/>
        <v>17789</v>
      </c>
      <c r="I21" s="56">
        <f t="shared" si="3"/>
        <v>0</v>
      </c>
      <c r="J21" s="58"/>
    </row>
    <row r="22" spans="1:10" ht="60">
      <c r="A22" s="79"/>
      <c r="B22" s="14" t="s">
        <v>13</v>
      </c>
      <c r="C22" s="56">
        <f>'смета новая'!F21</f>
        <v>285912</v>
      </c>
      <c r="D22" s="57">
        <v>63536</v>
      </c>
      <c r="E22" s="57">
        <v>95304</v>
      </c>
      <c r="F22" s="57">
        <v>63536</v>
      </c>
      <c r="G22" s="57">
        <v>63536</v>
      </c>
      <c r="H22" s="57">
        <f t="shared" si="2"/>
        <v>285912</v>
      </c>
      <c r="I22" s="56">
        <f t="shared" si="3"/>
        <v>0</v>
      </c>
      <c r="J22" s="58" t="s">
        <v>134</v>
      </c>
    </row>
    <row r="23" spans="1:10" ht="63">
      <c r="A23" s="79"/>
      <c r="B23" s="14" t="s">
        <v>14</v>
      </c>
      <c r="C23" s="56">
        <f>'смета новая'!F22</f>
        <v>6000</v>
      </c>
      <c r="D23" s="57">
        <v>6000</v>
      </c>
      <c r="E23" s="57"/>
      <c r="F23" s="57"/>
      <c r="G23" s="57"/>
      <c r="H23" s="57">
        <f t="shared" si="2"/>
        <v>6000</v>
      </c>
      <c r="I23" s="56">
        <f t="shared" si="3"/>
        <v>0</v>
      </c>
      <c r="J23" s="58"/>
    </row>
    <row r="24" spans="1:10" ht="63">
      <c r="A24" s="79"/>
      <c r="B24" s="14" t="s">
        <v>14</v>
      </c>
      <c r="C24" s="56">
        <f>'смета новая'!F23</f>
        <v>102600</v>
      </c>
      <c r="D24" s="57">
        <v>22800</v>
      </c>
      <c r="E24" s="57">
        <v>34200</v>
      </c>
      <c r="F24" s="57">
        <v>22800</v>
      </c>
      <c r="G24" s="57">
        <v>22800</v>
      </c>
      <c r="H24" s="57">
        <f t="shared" si="2"/>
        <v>102600</v>
      </c>
      <c r="I24" s="56">
        <f t="shared" si="3"/>
        <v>0</v>
      </c>
      <c r="J24" s="58" t="s">
        <v>135</v>
      </c>
    </row>
    <row r="25" spans="1:10" ht="15.75">
      <c r="A25" s="79"/>
      <c r="B25" s="14" t="s">
        <v>15</v>
      </c>
      <c r="C25" s="56">
        <f>'смета новая'!F24</f>
        <v>100000</v>
      </c>
      <c r="D25" s="57">
        <v>9533.5400000000009</v>
      </c>
      <c r="E25" s="57">
        <v>11282.18</v>
      </c>
      <c r="F25" s="57">
        <v>6102.18</v>
      </c>
      <c r="G25" s="57">
        <v>73082.100000000006</v>
      </c>
      <c r="H25" s="57">
        <f t="shared" si="2"/>
        <v>100000</v>
      </c>
      <c r="I25" s="59">
        <f t="shared" si="3"/>
        <v>0</v>
      </c>
      <c r="J25" s="58"/>
    </row>
    <row r="26" spans="1:10" ht="47.25">
      <c r="A26" s="79"/>
      <c r="B26" s="14" t="s">
        <v>32</v>
      </c>
      <c r="C26" s="56">
        <f>'смета новая'!F25</f>
        <v>32903</v>
      </c>
      <c r="D26" s="57">
        <v>32903</v>
      </c>
      <c r="E26" s="57"/>
      <c r="F26" s="57"/>
      <c r="G26" s="57"/>
      <c r="H26" s="57">
        <f t="shared" si="2"/>
        <v>32903</v>
      </c>
      <c r="I26" s="56">
        <f t="shared" si="3"/>
        <v>0</v>
      </c>
      <c r="J26" s="58"/>
    </row>
    <row r="27" spans="1:10" ht="47.25">
      <c r="A27" s="79"/>
      <c r="B27" s="14" t="s">
        <v>32</v>
      </c>
      <c r="C27" s="56">
        <f>'смета новая'!F26</f>
        <v>240000</v>
      </c>
      <c r="D27" s="57">
        <v>180000</v>
      </c>
      <c r="E27" s="57">
        <v>60000</v>
      </c>
      <c r="F27" s="57"/>
      <c r="G27" s="57"/>
      <c r="H27" s="57">
        <f t="shared" si="2"/>
        <v>240000</v>
      </c>
      <c r="I27" s="56">
        <f t="shared" si="3"/>
        <v>0</v>
      </c>
      <c r="J27" s="58"/>
    </row>
    <row r="28" spans="1:10" ht="120.75" customHeight="1">
      <c r="A28" s="79"/>
      <c r="B28" s="14" t="s">
        <v>16</v>
      </c>
      <c r="C28" s="56">
        <f>C30+C31</f>
        <v>150000</v>
      </c>
      <c r="D28" s="56">
        <f t="shared" ref="D28:I28" si="4">D30+D31</f>
        <v>150000</v>
      </c>
      <c r="E28" s="56">
        <f t="shared" si="4"/>
        <v>0</v>
      </c>
      <c r="F28" s="56">
        <f t="shared" si="4"/>
        <v>0</v>
      </c>
      <c r="G28" s="56">
        <f t="shared" si="4"/>
        <v>0</v>
      </c>
      <c r="H28" s="56">
        <f t="shared" si="4"/>
        <v>150000</v>
      </c>
      <c r="I28" s="56">
        <f t="shared" si="4"/>
        <v>0</v>
      </c>
      <c r="J28" s="58"/>
    </row>
    <row r="29" spans="1:10" ht="162" customHeight="1">
      <c r="A29" s="79"/>
      <c r="B29" s="14" t="s">
        <v>107</v>
      </c>
      <c r="C29" s="56">
        <f>'смета новая'!F28</f>
        <v>70000</v>
      </c>
      <c r="D29" s="57"/>
      <c r="E29" s="57"/>
      <c r="F29" s="57"/>
      <c r="G29" s="57">
        <v>70000</v>
      </c>
      <c r="H29" s="57">
        <f t="shared" si="2"/>
        <v>70000</v>
      </c>
      <c r="I29" s="56">
        <f t="shared" si="3"/>
        <v>0</v>
      </c>
      <c r="J29" s="58"/>
    </row>
    <row r="30" spans="1:10" ht="15.75">
      <c r="A30" s="80"/>
      <c r="B30" s="10" t="s">
        <v>24</v>
      </c>
      <c r="C30" s="56">
        <f>'смета новая'!F29</f>
        <v>100000</v>
      </c>
      <c r="D30" s="57">
        <v>100000</v>
      </c>
      <c r="E30" s="57"/>
      <c r="F30" s="57"/>
      <c r="G30" s="57"/>
      <c r="H30" s="57">
        <f t="shared" si="2"/>
        <v>100000</v>
      </c>
      <c r="I30" s="56">
        <f t="shared" si="3"/>
        <v>0</v>
      </c>
      <c r="J30" s="58"/>
    </row>
    <row r="31" spans="1:10" ht="15.75">
      <c r="A31" s="80"/>
      <c r="B31" s="10" t="s">
        <v>25</v>
      </c>
      <c r="C31" s="56">
        <f>'смета новая'!F30</f>
        <v>50000</v>
      </c>
      <c r="D31" s="57">
        <v>50000</v>
      </c>
      <c r="E31" s="57"/>
      <c r="F31" s="57"/>
      <c r="G31" s="57"/>
      <c r="H31" s="57">
        <f t="shared" si="2"/>
        <v>50000</v>
      </c>
      <c r="I31" s="56">
        <f t="shared" si="3"/>
        <v>0</v>
      </c>
      <c r="J31" s="58"/>
    </row>
    <row r="32" spans="1:10" ht="15.75">
      <c r="A32" s="81">
        <v>2</v>
      </c>
      <c r="B32" s="2" t="s">
        <v>10</v>
      </c>
      <c r="C32" s="56">
        <f>'смета новая'!F31</f>
        <v>12578796</v>
      </c>
      <c r="D32" s="56">
        <f>D33+D36+D42+D48+D54+D60+D65+D71+D76+D80+D84</f>
        <v>3080000</v>
      </c>
      <c r="E32" s="57">
        <f t="shared" ref="E32:H32" si="5">E33+E36+E42+E48+E54+E60+E65+E71+E76+E80+E84</f>
        <v>1930000</v>
      </c>
      <c r="F32" s="57">
        <f t="shared" si="5"/>
        <v>4620000</v>
      </c>
      <c r="G32" s="57">
        <f t="shared" si="5"/>
        <v>2948796</v>
      </c>
      <c r="H32" s="57">
        <f t="shared" si="5"/>
        <v>12578796</v>
      </c>
      <c r="I32" s="57">
        <f t="shared" ref="I32" si="6">I33+I36+I42+I48+I54+I60+I65+I71+I76+I80+I84</f>
        <v>-1236476</v>
      </c>
      <c r="J32" s="58"/>
    </row>
    <row r="33" spans="1:10" ht="147" customHeight="1">
      <c r="A33" s="82"/>
      <c r="B33" s="28" t="s">
        <v>50</v>
      </c>
      <c r="C33" s="56">
        <f>'смета новая'!F32</f>
        <v>500000</v>
      </c>
      <c r="D33" s="57">
        <f>D34</f>
        <v>500000</v>
      </c>
      <c r="E33" s="57"/>
      <c r="F33" s="57"/>
      <c r="G33" s="57"/>
      <c r="H33" s="57">
        <f t="shared" si="2"/>
        <v>500000</v>
      </c>
      <c r="I33" s="56">
        <f t="shared" si="3"/>
        <v>0</v>
      </c>
      <c r="J33" s="58"/>
    </row>
    <row r="34" spans="1:10" ht="151.5" customHeight="1">
      <c r="A34" s="83"/>
      <c r="B34" s="13" t="s">
        <v>17</v>
      </c>
      <c r="C34" s="56">
        <f>'смета новая'!F33</f>
        <v>500000</v>
      </c>
      <c r="D34" s="57">
        <f>D35</f>
        <v>500000</v>
      </c>
      <c r="E34" s="57"/>
      <c r="F34" s="57"/>
      <c r="G34" s="57"/>
      <c r="H34" s="57">
        <f t="shared" si="2"/>
        <v>500000</v>
      </c>
      <c r="I34" s="56">
        <f t="shared" si="3"/>
        <v>0</v>
      </c>
      <c r="J34" s="58"/>
    </row>
    <row r="35" spans="1:10" ht="15.75">
      <c r="A35" s="84"/>
      <c r="B35" s="10" t="s">
        <v>51</v>
      </c>
      <c r="C35" s="56">
        <f>'смета новая'!F34</f>
        <v>500000</v>
      </c>
      <c r="D35" s="57">
        <v>500000</v>
      </c>
      <c r="E35" s="57"/>
      <c r="F35" s="57"/>
      <c r="G35" s="57"/>
      <c r="H35" s="57">
        <f t="shared" si="2"/>
        <v>500000</v>
      </c>
      <c r="I35" s="56">
        <f t="shared" si="3"/>
        <v>0</v>
      </c>
      <c r="J35" s="58"/>
    </row>
    <row r="36" spans="1:10" ht="249.75" customHeight="1">
      <c r="A36" s="85"/>
      <c r="B36" s="28" t="s">
        <v>52</v>
      </c>
      <c r="C36" s="56">
        <f>'смета новая'!F35</f>
        <v>1530000</v>
      </c>
      <c r="D36" s="57">
        <f>D37+D39</f>
        <v>1530000</v>
      </c>
      <c r="E36" s="57"/>
      <c r="F36" s="57"/>
      <c r="G36" s="57"/>
      <c r="H36" s="57">
        <f t="shared" si="2"/>
        <v>1530000</v>
      </c>
      <c r="I36" s="56">
        <f t="shared" si="3"/>
        <v>0</v>
      </c>
      <c r="J36" s="58"/>
    </row>
    <row r="37" spans="1:10" ht="127.5" customHeight="1">
      <c r="A37" s="83"/>
      <c r="B37" s="13" t="s">
        <v>17</v>
      </c>
      <c r="C37" s="56">
        <f>'смета новая'!F36</f>
        <v>1000000</v>
      </c>
      <c r="D37" s="57">
        <f>D38</f>
        <v>1000000</v>
      </c>
      <c r="E37" s="57"/>
      <c r="F37" s="57"/>
      <c r="G37" s="57"/>
      <c r="H37" s="57">
        <f t="shared" si="2"/>
        <v>1000000</v>
      </c>
      <c r="I37" s="56">
        <f t="shared" si="3"/>
        <v>0</v>
      </c>
      <c r="J37" s="58"/>
    </row>
    <row r="38" spans="1:10" ht="53.25" customHeight="1">
      <c r="A38" s="83"/>
      <c r="B38" s="12" t="s">
        <v>40</v>
      </c>
      <c r="C38" s="56">
        <f>'смета новая'!F37</f>
        <v>1000000</v>
      </c>
      <c r="D38" s="104">
        <v>1000000</v>
      </c>
      <c r="E38" s="57"/>
      <c r="F38" s="57"/>
      <c r="G38" s="57"/>
      <c r="H38" s="57">
        <f t="shared" si="2"/>
        <v>1000000</v>
      </c>
      <c r="I38" s="56">
        <f t="shared" si="3"/>
        <v>0</v>
      </c>
      <c r="J38" s="58"/>
    </row>
    <row r="39" spans="1:10" ht="81" customHeight="1">
      <c r="A39" s="83"/>
      <c r="B39" s="13" t="s">
        <v>27</v>
      </c>
      <c r="C39" s="56">
        <f>'смета новая'!F38</f>
        <v>530000</v>
      </c>
      <c r="D39" s="57">
        <f>D40+D41</f>
        <v>530000</v>
      </c>
      <c r="E39" s="57"/>
      <c r="F39" s="57"/>
      <c r="G39" s="57"/>
      <c r="H39" s="57">
        <f t="shared" si="2"/>
        <v>530000</v>
      </c>
      <c r="I39" s="56">
        <f t="shared" si="3"/>
        <v>0</v>
      </c>
      <c r="J39" s="58"/>
    </row>
    <row r="40" spans="1:10" ht="15.75">
      <c r="A40" s="83"/>
      <c r="B40" s="12" t="s">
        <v>41</v>
      </c>
      <c r="C40" s="56">
        <f>'смета новая'!F39</f>
        <v>80000</v>
      </c>
      <c r="D40" s="57">
        <v>80000</v>
      </c>
      <c r="E40" s="57"/>
      <c r="F40" s="57"/>
      <c r="G40" s="57"/>
      <c r="H40" s="57">
        <f t="shared" si="2"/>
        <v>80000</v>
      </c>
      <c r="I40" s="56">
        <f t="shared" si="3"/>
        <v>0</v>
      </c>
      <c r="J40" s="58"/>
    </row>
    <row r="41" spans="1:10" ht="15.75">
      <c r="A41" s="80"/>
      <c r="B41" s="10" t="s">
        <v>42</v>
      </c>
      <c r="C41" s="56">
        <f>'смета новая'!F40</f>
        <v>450000</v>
      </c>
      <c r="D41" s="57">
        <v>450000</v>
      </c>
      <c r="E41" s="57"/>
      <c r="F41" s="57"/>
      <c r="G41" s="57"/>
      <c r="H41" s="57">
        <f t="shared" si="2"/>
        <v>450000</v>
      </c>
      <c r="I41" s="56">
        <f t="shared" si="3"/>
        <v>0</v>
      </c>
      <c r="J41" s="58"/>
    </row>
    <row r="42" spans="1:10" ht="227.25" customHeight="1">
      <c r="A42" s="85"/>
      <c r="B42" s="28" t="s">
        <v>53</v>
      </c>
      <c r="C42" s="56">
        <f>'смета новая'!F41</f>
        <v>1030000</v>
      </c>
      <c r="D42" s="57">
        <f>D43+D45</f>
        <v>550000</v>
      </c>
      <c r="E42" s="57">
        <f t="shared" ref="E42:G42" si="7">E43+E45</f>
        <v>0</v>
      </c>
      <c r="F42" s="57">
        <f t="shared" si="7"/>
        <v>0</v>
      </c>
      <c r="G42" s="57">
        <f t="shared" si="7"/>
        <v>480000</v>
      </c>
      <c r="H42" s="57">
        <f t="shared" si="2"/>
        <v>1030000</v>
      </c>
      <c r="I42" s="56">
        <f t="shared" si="3"/>
        <v>0</v>
      </c>
      <c r="J42" s="58"/>
    </row>
    <row r="43" spans="1:10" ht="126" customHeight="1">
      <c r="A43" s="79"/>
      <c r="B43" s="13" t="s">
        <v>17</v>
      </c>
      <c r="C43" s="56">
        <f>'смета новая'!F42</f>
        <v>500000</v>
      </c>
      <c r="D43" s="57">
        <f>D44</f>
        <v>250000</v>
      </c>
      <c r="E43" s="57">
        <f t="shared" ref="E43:G43" si="8">E44</f>
        <v>0</v>
      </c>
      <c r="F43" s="57">
        <f t="shared" si="8"/>
        <v>0</v>
      </c>
      <c r="G43" s="57">
        <f t="shared" si="8"/>
        <v>250000</v>
      </c>
      <c r="H43" s="57">
        <f t="shared" si="2"/>
        <v>500000</v>
      </c>
      <c r="I43" s="56">
        <f t="shared" si="3"/>
        <v>0</v>
      </c>
      <c r="J43" s="58"/>
    </row>
    <row r="44" spans="1:10" ht="62.25" customHeight="1">
      <c r="A44" s="79"/>
      <c r="B44" s="10" t="s">
        <v>43</v>
      </c>
      <c r="C44" s="107">
        <f>'смета новая'!F43</f>
        <v>500000</v>
      </c>
      <c r="D44" s="57">
        <v>250000</v>
      </c>
      <c r="E44" s="57"/>
      <c r="F44" s="57"/>
      <c r="G44" s="57">
        <v>250000</v>
      </c>
      <c r="H44" s="57">
        <f t="shared" si="2"/>
        <v>500000</v>
      </c>
      <c r="I44" s="56">
        <f t="shared" si="3"/>
        <v>0</v>
      </c>
      <c r="J44" s="103"/>
    </row>
    <row r="45" spans="1:10" ht="88.5" customHeight="1">
      <c r="A45" s="80"/>
      <c r="B45" s="13" t="s">
        <v>27</v>
      </c>
      <c r="C45" s="56">
        <f>'смета новая'!F44</f>
        <v>530000</v>
      </c>
      <c r="D45" s="57">
        <f>D46+D47</f>
        <v>300000</v>
      </c>
      <c r="E45" s="57">
        <f t="shared" ref="E45:G45" si="9">E46+E47</f>
        <v>0</v>
      </c>
      <c r="F45" s="57">
        <f t="shared" si="9"/>
        <v>0</v>
      </c>
      <c r="G45" s="57">
        <f t="shared" si="9"/>
        <v>230000</v>
      </c>
      <c r="H45" s="57">
        <f t="shared" si="2"/>
        <v>530000</v>
      </c>
      <c r="I45" s="56">
        <f t="shared" si="3"/>
        <v>0</v>
      </c>
      <c r="J45" s="58"/>
    </row>
    <row r="46" spans="1:10" ht="15.75">
      <c r="A46" s="80"/>
      <c r="B46" s="12" t="s">
        <v>41</v>
      </c>
      <c r="C46" s="102">
        <f>'смета новая'!F45</f>
        <v>80000</v>
      </c>
      <c r="D46" s="57"/>
      <c r="E46" s="57"/>
      <c r="F46" s="57"/>
      <c r="G46" s="57">
        <v>80000</v>
      </c>
      <c r="H46" s="57">
        <f t="shared" si="2"/>
        <v>80000</v>
      </c>
      <c r="I46" s="56">
        <f t="shared" si="3"/>
        <v>0</v>
      </c>
      <c r="J46" s="58"/>
    </row>
    <row r="47" spans="1:10" ht="15.75">
      <c r="A47" s="80"/>
      <c r="B47" s="10" t="s">
        <v>42</v>
      </c>
      <c r="C47" s="56">
        <f>'смета новая'!F46</f>
        <v>450000</v>
      </c>
      <c r="D47" s="57">
        <v>300000</v>
      </c>
      <c r="E47" s="57"/>
      <c r="F47" s="57"/>
      <c r="G47" s="57">
        <v>150000</v>
      </c>
      <c r="H47" s="57">
        <f t="shared" si="2"/>
        <v>450000</v>
      </c>
      <c r="I47" s="56">
        <f t="shared" si="3"/>
        <v>0</v>
      </c>
      <c r="J47" s="58"/>
    </row>
    <row r="48" spans="1:10" ht="239.25" customHeight="1">
      <c r="A48" s="85"/>
      <c r="B48" s="28" t="s">
        <v>54</v>
      </c>
      <c r="C48" s="56">
        <f>'смета новая'!F47</f>
        <v>1530000</v>
      </c>
      <c r="D48" s="57"/>
      <c r="E48" s="57">
        <f>E49+E51</f>
        <v>1530000</v>
      </c>
      <c r="F48" s="57"/>
      <c r="G48" s="57"/>
      <c r="H48" s="57">
        <f t="shared" si="2"/>
        <v>1530000</v>
      </c>
      <c r="I48" s="56">
        <f t="shared" si="3"/>
        <v>0</v>
      </c>
      <c r="J48" s="58"/>
    </row>
    <row r="49" spans="1:10" ht="135.75" customHeight="1">
      <c r="A49" s="79"/>
      <c r="B49" s="13" t="s">
        <v>17</v>
      </c>
      <c r="C49" s="56">
        <f>'смета новая'!F48</f>
        <v>1000000</v>
      </c>
      <c r="D49" s="57"/>
      <c r="E49" s="57">
        <f>E50</f>
        <v>1000000</v>
      </c>
      <c r="F49" s="57"/>
      <c r="G49" s="57"/>
      <c r="H49" s="57">
        <f t="shared" si="2"/>
        <v>1000000</v>
      </c>
      <c r="I49" s="56">
        <f t="shared" si="3"/>
        <v>0</v>
      </c>
      <c r="J49" s="58"/>
    </row>
    <row r="50" spans="1:10" ht="31.5">
      <c r="A50" s="79"/>
      <c r="B50" s="10" t="s">
        <v>43</v>
      </c>
      <c r="C50" s="56">
        <f>'смета новая'!F49</f>
        <v>1000000</v>
      </c>
      <c r="D50" s="57"/>
      <c r="E50" s="104">
        <v>1000000</v>
      </c>
      <c r="F50" s="57"/>
      <c r="G50" s="57"/>
      <c r="H50" s="57">
        <f t="shared" si="2"/>
        <v>1000000</v>
      </c>
      <c r="I50" s="56">
        <f t="shared" si="3"/>
        <v>0</v>
      </c>
      <c r="J50" s="58"/>
    </row>
    <row r="51" spans="1:10" ht="47.25">
      <c r="A51" s="79"/>
      <c r="B51" s="13" t="s">
        <v>27</v>
      </c>
      <c r="C51" s="56">
        <f>'смета новая'!F50</f>
        <v>530000</v>
      </c>
      <c r="D51" s="57"/>
      <c r="E51" s="104">
        <f>E52+E53</f>
        <v>530000</v>
      </c>
      <c r="F51" s="57"/>
      <c r="G51" s="57"/>
      <c r="H51" s="57">
        <f t="shared" si="2"/>
        <v>530000</v>
      </c>
      <c r="I51" s="56">
        <f t="shared" si="3"/>
        <v>0</v>
      </c>
      <c r="J51" s="58"/>
    </row>
    <row r="52" spans="1:10" ht="15.75">
      <c r="A52" s="79"/>
      <c r="B52" s="12" t="s">
        <v>41</v>
      </c>
      <c r="C52" s="102">
        <f>'смета новая'!F51</f>
        <v>80000</v>
      </c>
      <c r="D52" s="57"/>
      <c r="E52" s="57">
        <v>80000</v>
      </c>
      <c r="F52" s="57"/>
      <c r="G52" s="57"/>
      <c r="H52" s="57">
        <f t="shared" si="2"/>
        <v>80000</v>
      </c>
      <c r="I52" s="56">
        <f t="shared" si="3"/>
        <v>0</v>
      </c>
      <c r="J52" s="58"/>
    </row>
    <row r="53" spans="1:10" ht="15.75">
      <c r="A53" s="79"/>
      <c r="B53" s="10" t="s">
        <v>42</v>
      </c>
      <c r="C53" s="56">
        <f>'смета новая'!F52</f>
        <v>450000</v>
      </c>
      <c r="D53" s="57"/>
      <c r="E53" s="57">
        <v>450000</v>
      </c>
      <c r="F53" s="57"/>
      <c r="G53" s="57"/>
      <c r="H53" s="57">
        <f t="shared" si="2"/>
        <v>450000</v>
      </c>
      <c r="I53" s="56">
        <f t="shared" si="3"/>
        <v>0</v>
      </c>
      <c r="J53" s="58"/>
    </row>
    <row r="54" spans="1:10" ht="94.5">
      <c r="A54" s="85"/>
      <c r="B54" s="31" t="s">
        <v>59</v>
      </c>
      <c r="C54" s="56">
        <f>'смета новая'!F53</f>
        <v>800000</v>
      </c>
      <c r="D54" s="57"/>
      <c r="E54" s="57"/>
      <c r="F54" s="57">
        <f>F55</f>
        <v>800000</v>
      </c>
      <c r="G54" s="57"/>
      <c r="H54" s="57">
        <f t="shared" si="2"/>
        <v>800000</v>
      </c>
      <c r="I54" s="56">
        <f t="shared" si="3"/>
        <v>0</v>
      </c>
      <c r="J54" s="58"/>
    </row>
    <row r="55" spans="1:10" ht="94.5">
      <c r="A55" s="80"/>
      <c r="B55" s="25" t="s">
        <v>44</v>
      </c>
      <c r="C55" s="56">
        <f>'смета новая'!F54</f>
        <v>800000</v>
      </c>
      <c r="D55" s="57"/>
      <c r="E55" s="57"/>
      <c r="F55" s="57">
        <f>F56</f>
        <v>800000</v>
      </c>
      <c r="G55" s="57"/>
      <c r="H55" s="57">
        <f t="shared" si="2"/>
        <v>800000</v>
      </c>
      <c r="I55" s="56">
        <f t="shared" si="3"/>
        <v>0</v>
      </c>
      <c r="J55" s="58"/>
    </row>
    <row r="56" spans="1:10" ht="47.25">
      <c r="A56" s="80"/>
      <c r="B56" s="25" t="s">
        <v>27</v>
      </c>
      <c r="C56" s="56">
        <f>'смета новая'!F55</f>
        <v>800000</v>
      </c>
      <c r="D56" s="57"/>
      <c r="E56" s="57"/>
      <c r="F56" s="57">
        <f>F57+F58+F59</f>
        <v>800000</v>
      </c>
      <c r="G56" s="57"/>
      <c r="H56" s="57">
        <f t="shared" si="2"/>
        <v>800000</v>
      </c>
      <c r="I56" s="56">
        <f t="shared" si="3"/>
        <v>0</v>
      </c>
      <c r="J56" s="58"/>
    </row>
    <row r="57" spans="1:10" ht="15.75">
      <c r="A57" s="80"/>
      <c r="B57" s="11" t="s">
        <v>41</v>
      </c>
      <c r="C57" s="102">
        <f>'смета новая'!F56</f>
        <v>200000</v>
      </c>
      <c r="D57" s="57"/>
      <c r="E57" s="57"/>
      <c r="F57" s="57">
        <v>200000</v>
      </c>
      <c r="G57" s="57"/>
      <c r="H57" s="57">
        <f t="shared" si="2"/>
        <v>200000</v>
      </c>
      <c r="I57" s="56">
        <f t="shared" si="3"/>
        <v>0</v>
      </c>
      <c r="J57" s="136" t="s">
        <v>138</v>
      </c>
    </row>
    <row r="58" spans="1:10" ht="15.75">
      <c r="A58" s="80"/>
      <c r="B58" s="11" t="s">
        <v>55</v>
      </c>
      <c r="C58" s="102">
        <f>'смета новая'!F57</f>
        <v>300000</v>
      </c>
      <c r="D58" s="57"/>
      <c r="E58" s="57"/>
      <c r="F58" s="57">
        <v>300000</v>
      </c>
      <c r="G58" s="57"/>
      <c r="H58" s="57">
        <f t="shared" si="2"/>
        <v>300000</v>
      </c>
      <c r="I58" s="56">
        <f t="shared" si="3"/>
        <v>0</v>
      </c>
      <c r="J58" s="138"/>
    </row>
    <row r="59" spans="1:10" ht="15.75">
      <c r="A59" s="80"/>
      <c r="B59" s="11" t="s">
        <v>42</v>
      </c>
      <c r="C59" s="102">
        <f>'смета новая'!F58</f>
        <v>300000</v>
      </c>
      <c r="D59" s="57"/>
      <c r="E59" s="57"/>
      <c r="F59" s="57">
        <v>300000</v>
      </c>
      <c r="G59" s="57"/>
      <c r="H59" s="57">
        <f t="shared" si="2"/>
        <v>300000</v>
      </c>
      <c r="I59" s="56">
        <f t="shared" si="3"/>
        <v>0</v>
      </c>
      <c r="J59" s="137"/>
    </row>
    <row r="60" spans="1:10" ht="204.75">
      <c r="A60" s="85"/>
      <c r="B60" s="31" t="s">
        <v>60</v>
      </c>
      <c r="C60" s="56">
        <f>'смета новая'!F59</f>
        <v>500000</v>
      </c>
      <c r="D60" s="57"/>
      <c r="E60" s="57"/>
      <c r="F60" s="57">
        <f>F61</f>
        <v>500000</v>
      </c>
      <c r="G60" s="57"/>
      <c r="H60" s="57">
        <f t="shared" si="2"/>
        <v>500000</v>
      </c>
      <c r="I60" s="56">
        <f t="shared" si="3"/>
        <v>0</v>
      </c>
      <c r="J60" s="58"/>
    </row>
    <row r="61" spans="1:10" ht="94.5">
      <c r="A61" s="80"/>
      <c r="B61" s="25" t="s">
        <v>17</v>
      </c>
      <c r="C61" s="56">
        <f>'смета новая'!F60</f>
        <v>500000</v>
      </c>
      <c r="D61" s="57"/>
      <c r="E61" s="57"/>
      <c r="F61" s="57">
        <f>F62</f>
        <v>500000</v>
      </c>
      <c r="G61" s="57"/>
      <c r="H61" s="57">
        <f t="shared" si="2"/>
        <v>500000</v>
      </c>
      <c r="I61" s="56">
        <f t="shared" si="3"/>
        <v>0</v>
      </c>
      <c r="J61" s="58"/>
    </row>
    <row r="62" spans="1:10" ht="47.25">
      <c r="A62" s="80"/>
      <c r="B62" s="25" t="s">
        <v>27</v>
      </c>
      <c r="C62" s="56">
        <f>'смета новая'!F61</f>
        <v>500000</v>
      </c>
      <c r="D62" s="57"/>
      <c r="E62" s="57"/>
      <c r="F62" s="57">
        <f>F63+F64</f>
        <v>500000</v>
      </c>
      <c r="G62" s="57"/>
      <c r="H62" s="57">
        <f t="shared" si="2"/>
        <v>500000</v>
      </c>
      <c r="I62" s="56">
        <f t="shared" si="3"/>
        <v>0</v>
      </c>
      <c r="J62" s="58"/>
    </row>
    <row r="63" spans="1:10" ht="15.75">
      <c r="A63" s="80"/>
      <c r="B63" s="11" t="s">
        <v>41</v>
      </c>
      <c r="C63" s="102">
        <f>'смета новая'!F62</f>
        <v>200000</v>
      </c>
      <c r="D63" s="57"/>
      <c r="E63" s="57"/>
      <c r="F63" s="57">
        <v>200000</v>
      </c>
      <c r="G63" s="57"/>
      <c r="H63" s="57">
        <f t="shared" si="2"/>
        <v>200000</v>
      </c>
      <c r="I63" s="56">
        <f t="shared" si="3"/>
        <v>0</v>
      </c>
      <c r="J63" s="136" t="s">
        <v>138</v>
      </c>
    </row>
    <row r="64" spans="1:10" ht="15.75">
      <c r="A64" s="80"/>
      <c r="B64" s="11" t="s">
        <v>55</v>
      </c>
      <c r="C64" s="102">
        <f>'смета новая'!F63</f>
        <v>300000</v>
      </c>
      <c r="D64" s="57"/>
      <c r="E64" s="57"/>
      <c r="F64" s="57">
        <v>300000</v>
      </c>
      <c r="G64" s="57"/>
      <c r="H64" s="57">
        <f t="shared" si="2"/>
        <v>300000</v>
      </c>
      <c r="I64" s="56">
        <f t="shared" si="3"/>
        <v>0</v>
      </c>
      <c r="J64" s="137"/>
    </row>
    <row r="65" spans="1:10" ht="78.75">
      <c r="A65" s="85"/>
      <c r="B65" s="31" t="s">
        <v>61</v>
      </c>
      <c r="C65" s="56">
        <f>C66+C68</f>
        <v>1150000</v>
      </c>
      <c r="D65" s="56">
        <f t="shared" ref="D65:I65" si="10">D66+D68</f>
        <v>0</v>
      </c>
      <c r="E65" s="56">
        <f t="shared" si="10"/>
        <v>0</v>
      </c>
      <c r="F65" s="56">
        <f t="shared" si="10"/>
        <v>1150000</v>
      </c>
      <c r="G65" s="56">
        <f t="shared" si="10"/>
        <v>0</v>
      </c>
      <c r="H65" s="56">
        <f t="shared" si="10"/>
        <v>1150000</v>
      </c>
      <c r="I65" s="56">
        <f t="shared" si="10"/>
        <v>0</v>
      </c>
      <c r="J65" s="58"/>
    </row>
    <row r="66" spans="1:10" ht="94.5">
      <c r="A66" s="80"/>
      <c r="B66" s="25" t="s">
        <v>17</v>
      </c>
      <c r="C66" s="56">
        <f>C67</f>
        <v>500000</v>
      </c>
      <c r="D66" s="56">
        <f t="shared" ref="D66:I66" si="11">D67</f>
        <v>0</v>
      </c>
      <c r="E66" s="56">
        <f t="shared" si="11"/>
        <v>0</v>
      </c>
      <c r="F66" s="56">
        <f t="shared" si="11"/>
        <v>500000</v>
      </c>
      <c r="G66" s="56">
        <f t="shared" si="11"/>
        <v>0</v>
      </c>
      <c r="H66" s="56">
        <f t="shared" si="11"/>
        <v>500000</v>
      </c>
      <c r="I66" s="56">
        <f t="shared" si="11"/>
        <v>0</v>
      </c>
      <c r="J66" s="58"/>
    </row>
    <row r="67" spans="1:10" ht="63">
      <c r="A67" s="80"/>
      <c r="B67" s="11" t="s">
        <v>56</v>
      </c>
      <c r="C67" s="56">
        <f>'смета новая'!F66</f>
        <v>500000</v>
      </c>
      <c r="D67" s="57"/>
      <c r="E67" s="57"/>
      <c r="F67" s="57">
        <v>500000</v>
      </c>
      <c r="G67" s="57"/>
      <c r="H67" s="57">
        <f t="shared" si="2"/>
        <v>500000</v>
      </c>
      <c r="I67" s="56">
        <f>C67-H67</f>
        <v>0</v>
      </c>
      <c r="J67" s="58" t="s">
        <v>139</v>
      </c>
    </row>
    <row r="68" spans="1:10" ht="47.25">
      <c r="A68" s="80"/>
      <c r="B68" s="25" t="s">
        <v>27</v>
      </c>
      <c r="C68" s="56">
        <f>C69+C70</f>
        <v>650000</v>
      </c>
      <c r="D68" s="57"/>
      <c r="E68" s="57"/>
      <c r="F68" s="57">
        <f>F69+F70</f>
        <v>650000</v>
      </c>
      <c r="G68" s="57"/>
      <c r="H68" s="57">
        <f t="shared" si="2"/>
        <v>650000</v>
      </c>
      <c r="I68" s="56">
        <f t="shared" si="3"/>
        <v>0</v>
      </c>
      <c r="J68" s="58"/>
    </row>
    <row r="69" spans="1:10" ht="34.5" customHeight="1">
      <c r="A69" s="80"/>
      <c r="B69" s="11" t="s">
        <v>41</v>
      </c>
      <c r="C69" s="102">
        <f>'смета новая'!F68</f>
        <v>200000</v>
      </c>
      <c r="D69" s="57"/>
      <c r="E69" s="57"/>
      <c r="F69" s="57">
        <v>200000</v>
      </c>
      <c r="G69" s="57"/>
      <c r="H69" s="57">
        <f t="shared" si="2"/>
        <v>200000</v>
      </c>
      <c r="I69" s="56">
        <f t="shared" si="3"/>
        <v>0</v>
      </c>
      <c r="J69" s="136" t="s">
        <v>138</v>
      </c>
    </row>
    <row r="70" spans="1:10" ht="15.75">
      <c r="A70" s="80"/>
      <c r="B70" s="11" t="s">
        <v>42</v>
      </c>
      <c r="C70" s="102">
        <f>'смета новая'!F69</f>
        <v>450000</v>
      </c>
      <c r="D70" s="57"/>
      <c r="E70" s="57"/>
      <c r="F70" s="57">
        <v>450000</v>
      </c>
      <c r="G70" s="57"/>
      <c r="H70" s="57">
        <f t="shared" si="2"/>
        <v>450000</v>
      </c>
      <c r="I70" s="56">
        <f t="shared" si="3"/>
        <v>0</v>
      </c>
      <c r="J70" s="137"/>
    </row>
    <row r="71" spans="1:10" ht="125.25" customHeight="1">
      <c r="A71" s="85"/>
      <c r="B71" s="31" t="s">
        <v>62</v>
      </c>
      <c r="C71" s="56">
        <f>'смета новая'!F70</f>
        <v>350000</v>
      </c>
      <c r="D71" s="57"/>
      <c r="E71" s="57"/>
      <c r="F71" s="57">
        <f>F72</f>
        <v>350000</v>
      </c>
      <c r="G71" s="57"/>
      <c r="H71" s="57">
        <f t="shared" si="2"/>
        <v>350000</v>
      </c>
      <c r="I71" s="56">
        <f t="shared" si="3"/>
        <v>0</v>
      </c>
      <c r="J71" s="58"/>
    </row>
    <row r="72" spans="1:10" ht="117.75" customHeight="1">
      <c r="A72" s="80"/>
      <c r="B72" s="25" t="s">
        <v>17</v>
      </c>
      <c r="C72" s="56">
        <f>'смета новая'!F71</f>
        <v>350000</v>
      </c>
      <c r="D72" s="57"/>
      <c r="E72" s="57"/>
      <c r="F72" s="57">
        <f>F73</f>
        <v>350000</v>
      </c>
      <c r="G72" s="57"/>
      <c r="H72" s="57">
        <f t="shared" si="2"/>
        <v>350000</v>
      </c>
      <c r="I72" s="56">
        <f t="shared" si="3"/>
        <v>0</v>
      </c>
      <c r="J72" s="58"/>
    </row>
    <row r="73" spans="1:10" ht="75.75" customHeight="1">
      <c r="A73" s="80"/>
      <c r="B73" s="25" t="s">
        <v>27</v>
      </c>
      <c r="C73" s="56">
        <f>'смета новая'!F72</f>
        <v>350000</v>
      </c>
      <c r="D73" s="57"/>
      <c r="E73" s="57"/>
      <c r="F73" s="57">
        <f>F74+F75</f>
        <v>350000</v>
      </c>
      <c r="G73" s="57"/>
      <c r="H73" s="57">
        <f t="shared" si="2"/>
        <v>350000</v>
      </c>
      <c r="I73" s="56">
        <f t="shared" si="3"/>
        <v>0</v>
      </c>
      <c r="J73" s="58"/>
    </row>
    <row r="74" spans="1:10" ht="34.5" customHeight="1">
      <c r="A74" s="80"/>
      <c r="B74" s="11" t="s">
        <v>41</v>
      </c>
      <c r="C74" s="102">
        <f>'смета новая'!F73</f>
        <v>200000</v>
      </c>
      <c r="D74" s="57"/>
      <c r="E74" s="57"/>
      <c r="F74" s="57">
        <v>200000</v>
      </c>
      <c r="G74" s="57"/>
      <c r="H74" s="57">
        <f t="shared" si="2"/>
        <v>200000</v>
      </c>
      <c r="I74" s="56">
        <f t="shared" si="3"/>
        <v>0</v>
      </c>
      <c r="J74" s="136" t="s">
        <v>138</v>
      </c>
    </row>
    <row r="75" spans="1:10" ht="15.75">
      <c r="A75" s="80"/>
      <c r="B75" s="11" t="s">
        <v>57</v>
      </c>
      <c r="C75" s="102">
        <f>'смета новая'!F74</f>
        <v>150000</v>
      </c>
      <c r="D75" s="57"/>
      <c r="E75" s="57"/>
      <c r="F75" s="57">
        <v>150000</v>
      </c>
      <c r="G75" s="57"/>
      <c r="H75" s="57">
        <f t="shared" si="2"/>
        <v>150000</v>
      </c>
      <c r="I75" s="56">
        <f t="shared" si="3"/>
        <v>0</v>
      </c>
      <c r="J75" s="137"/>
    </row>
    <row r="76" spans="1:10" ht="120.75" customHeight="1">
      <c r="A76" s="85"/>
      <c r="B76" s="31" t="s">
        <v>63</v>
      </c>
      <c r="C76" s="56">
        <f>'смета новая'!F75</f>
        <v>2532320</v>
      </c>
      <c r="D76" s="57">
        <f>D77</f>
        <v>500000</v>
      </c>
      <c r="E76" s="57">
        <f t="shared" ref="E76:G76" si="12">E77</f>
        <v>400000</v>
      </c>
      <c r="F76" s="57">
        <f t="shared" si="12"/>
        <v>600000</v>
      </c>
      <c r="G76" s="57">
        <f t="shared" si="12"/>
        <v>1032320</v>
      </c>
      <c r="H76" s="57">
        <f t="shared" si="2"/>
        <v>2532320</v>
      </c>
      <c r="I76" s="56">
        <f t="shared" si="3"/>
        <v>0</v>
      </c>
      <c r="J76" s="58"/>
    </row>
    <row r="77" spans="1:10" ht="123.75" customHeight="1">
      <c r="A77" s="80"/>
      <c r="B77" s="25" t="s">
        <v>17</v>
      </c>
      <c r="C77" s="56">
        <f>'смета новая'!F76</f>
        <v>2532320</v>
      </c>
      <c r="D77" s="57">
        <f>D78+D79</f>
        <v>500000</v>
      </c>
      <c r="E77" s="57">
        <f t="shared" ref="E77:G77" si="13">E78+E79</f>
        <v>400000</v>
      </c>
      <c r="F77" s="57">
        <f t="shared" si="13"/>
        <v>600000</v>
      </c>
      <c r="G77" s="57">
        <f t="shared" si="13"/>
        <v>1032320</v>
      </c>
      <c r="H77" s="57">
        <f t="shared" si="2"/>
        <v>2532320</v>
      </c>
      <c r="I77" s="56">
        <f t="shared" si="3"/>
        <v>0</v>
      </c>
      <c r="J77" s="58"/>
    </row>
    <row r="78" spans="1:10" ht="51.75" customHeight="1">
      <c r="A78" s="80"/>
      <c r="B78" s="11" t="s">
        <v>45</v>
      </c>
      <c r="C78" s="56">
        <f>'смета новая'!F77</f>
        <v>532320</v>
      </c>
      <c r="D78" s="57"/>
      <c r="E78" s="57"/>
      <c r="F78" s="57"/>
      <c r="G78" s="57">
        <v>532320</v>
      </c>
      <c r="H78" s="57">
        <f t="shared" si="2"/>
        <v>532320</v>
      </c>
      <c r="I78" s="56">
        <f t="shared" si="3"/>
        <v>0</v>
      </c>
      <c r="J78" s="58"/>
    </row>
    <row r="79" spans="1:10" ht="77.25" customHeight="1">
      <c r="A79" s="80"/>
      <c r="B79" s="11" t="s">
        <v>46</v>
      </c>
      <c r="C79" s="56">
        <f>'смета новая'!F78</f>
        <v>2000000</v>
      </c>
      <c r="D79" s="57">
        <v>500000</v>
      </c>
      <c r="E79" s="57">
        <v>400000</v>
      </c>
      <c r="F79" s="57">
        <v>600000</v>
      </c>
      <c r="G79" s="57">
        <v>500000</v>
      </c>
      <c r="H79" s="57">
        <f t="shared" si="2"/>
        <v>2000000</v>
      </c>
      <c r="I79" s="56">
        <f t="shared" si="3"/>
        <v>0</v>
      </c>
      <c r="J79" s="58" t="s">
        <v>136</v>
      </c>
    </row>
    <row r="80" spans="1:10" ht="214.5" customHeight="1">
      <c r="A80" s="85"/>
      <c r="B80" s="31" t="s">
        <v>106</v>
      </c>
      <c r="C80" s="56">
        <f>C81</f>
        <v>1220000</v>
      </c>
      <c r="D80" s="56">
        <f t="shared" ref="D80:I80" si="14">D81</f>
        <v>0</v>
      </c>
      <c r="E80" s="56">
        <f t="shared" si="14"/>
        <v>0</v>
      </c>
      <c r="F80" s="56">
        <f t="shared" si="14"/>
        <v>1220000</v>
      </c>
      <c r="G80" s="56">
        <f t="shared" si="14"/>
        <v>0</v>
      </c>
      <c r="H80" s="56">
        <f t="shared" si="14"/>
        <v>1220000</v>
      </c>
      <c r="I80" s="56">
        <f t="shared" si="14"/>
        <v>0</v>
      </c>
      <c r="J80" s="58"/>
    </row>
    <row r="81" spans="1:10" ht="150" customHeight="1">
      <c r="A81" s="80"/>
      <c r="B81" s="25" t="s">
        <v>17</v>
      </c>
      <c r="C81" s="56">
        <f>C82+C83</f>
        <v>1220000</v>
      </c>
      <c r="D81" s="56">
        <f t="shared" ref="D81:I81" si="15">D82+D83</f>
        <v>0</v>
      </c>
      <c r="E81" s="56">
        <f t="shared" si="15"/>
        <v>0</v>
      </c>
      <c r="F81" s="56">
        <f t="shared" si="15"/>
        <v>1220000</v>
      </c>
      <c r="G81" s="56">
        <f t="shared" si="15"/>
        <v>0</v>
      </c>
      <c r="H81" s="56">
        <f t="shared" si="15"/>
        <v>1220000</v>
      </c>
      <c r="I81" s="56">
        <f t="shared" si="15"/>
        <v>0</v>
      </c>
      <c r="J81" s="58"/>
    </row>
    <row r="82" spans="1:10" ht="67.5" customHeight="1">
      <c r="A82" s="80"/>
      <c r="B82" s="11" t="s">
        <v>47</v>
      </c>
      <c r="C82" s="56">
        <f>'смета новая'!F81</f>
        <v>720000</v>
      </c>
      <c r="D82" s="57"/>
      <c r="E82" s="57"/>
      <c r="F82" s="57">
        <v>720000</v>
      </c>
      <c r="G82" s="57"/>
      <c r="H82" s="57">
        <f t="shared" ref="H82:H87" si="16">D82+E82+F82+G82</f>
        <v>720000</v>
      </c>
      <c r="I82" s="56">
        <f t="shared" ref="I82:I88" si="17">C82-H82</f>
        <v>0</v>
      </c>
      <c r="J82" s="58" t="s">
        <v>137</v>
      </c>
    </row>
    <row r="83" spans="1:10" ht="72" customHeight="1">
      <c r="A83" s="80"/>
      <c r="B83" s="11" t="s">
        <v>48</v>
      </c>
      <c r="C83" s="56">
        <f>'смета новая'!F82</f>
        <v>500000</v>
      </c>
      <c r="D83" s="57"/>
      <c r="E83" s="57"/>
      <c r="F83" s="57">
        <v>500000</v>
      </c>
      <c r="G83" s="57"/>
      <c r="H83" s="57">
        <f t="shared" si="16"/>
        <v>500000</v>
      </c>
      <c r="I83" s="56">
        <f t="shared" si="17"/>
        <v>0</v>
      </c>
      <c r="J83" s="58"/>
    </row>
    <row r="84" spans="1:10" ht="142.5" customHeight="1">
      <c r="A84" s="85"/>
      <c r="B84" s="31" t="s">
        <v>65</v>
      </c>
      <c r="C84" s="56">
        <f>'смета новая'!F83</f>
        <v>200000</v>
      </c>
      <c r="D84" s="57"/>
      <c r="E84" s="57"/>
      <c r="F84" s="57"/>
      <c r="G84" s="57">
        <f>G85</f>
        <v>1436476</v>
      </c>
      <c r="H84" s="57">
        <f t="shared" si="16"/>
        <v>1436476</v>
      </c>
      <c r="I84" s="56">
        <f t="shared" si="17"/>
        <v>-1236476</v>
      </c>
      <c r="J84" s="58"/>
    </row>
    <row r="85" spans="1:10" ht="122.25" customHeight="1">
      <c r="A85" s="80"/>
      <c r="B85" s="25" t="s">
        <v>17</v>
      </c>
      <c r="C85" s="56">
        <f>C86+C87</f>
        <v>1436476</v>
      </c>
      <c r="D85" s="57">
        <f>D86+D87</f>
        <v>0</v>
      </c>
      <c r="E85" s="57">
        <f t="shared" ref="E85:G85" si="18">E86+E87</f>
        <v>0</v>
      </c>
      <c r="F85" s="57">
        <f t="shared" si="18"/>
        <v>0</v>
      </c>
      <c r="G85" s="57">
        <f t="shared" si="18"/>
        <v>1436476</v>
      </c>
      <c r="H85" s="57">
        <f t="shared" si="16"/>
        <v>1436476</v>
      </c>
      <c r="I85" s="56">
        <f t="shared" si="17"/>
        <v>0</v>
      </c>
      <c r="J85" s="58"/>
    </row>
    <row r="86" spans="1:10" ht="56.25" customHeight="1">
      <c r="A86" s="80"/>
      <c r="B86" s="11" t="s">
        <v>49</v>
      </c>
      <c r="C86" s="56">
        <f>'смета новая'!F85</f>
        <v>200000</v>
      </c>
      <c r="D86" s="57"/>
      <c r="E86" s="57"/>
      <c r="F86" s="57"/>
      <c r="G86" s="57">
        <v>200000</v>
      </c>
      <c r="H86" s="57">
        <f t="shared" si="16"/>
        <v>200000</v>
      </c>
      <c r="I86" s="56">
        <f t="shared" si="17"/>
        <v>0</v>
      </c>
      <c r="J86" s="58"/>
    </row>
    <row r="87" spans="1:10" ht="56.25" customHeight="1">
      <c r="A87" s="80"/>
      <c r="B87" s="11" t="s">
        <v>108</v>
      </c>
      <c r="C87" s="56">
        <f>'смета новая'!F86</f>
        <v>1236476</v>
      </c>
      <c r="D87" s="57"/>
      <c r="E87" s="57"/>
      <c r="F87" s="57"/>
      <c r="G87" s="57">
        <v>1236476</v>
      </c>
      <c r="H87" s="57">
        <f t="shared" si="16"/>
        <v>1236476</v>
      </c>
      <c r="I87" s="56">
        <f t="shared" si="17"/>
        <v>0</v>
      </c>
      <c r="J87" s="58"/>
    </row>
    <row r="88" spans="1:10" ht="15.75" thickBot="1">
      <c r="A88" s="89"/>
      <c r="B88" s="90"/>
      <c r="C88" s="56">
        <f>'смета новая'!F87</f>
        <v>17204000</v>
      </c>
      <c r="D88" s="57">
        <f>D13+D32</f>
        <v>4522561.54</v>
      </c>
      <c r="E88" s="99">
        <f t="shared" ref="E88:H88" si="19">E13+E32</f>
        <v>3208225.1799999997</v>
      </c>
      <c r="F88" s="57">
        <f t="shared" si="19"/>
        <v>5534999.1799999997</v>
      </c>
      <c r="G88" s="57">
        <f t="shared" si="19"/>
        <v>3938214.1</v>
      </c>
      <c r="H88" s="57">
        <f t="shared" si="19"/>
        <v>17204000</v>
      </c>
      <c r="I88" s="56">
        <f t="shared" si="17"/>
        <v>0</v>
      </c>
      <c r="J88" s="58"/>
    </row>
  </sheetData>
  <mergeCells count="9">
    <mergeCell ref="J74:J75"/>
    <mergeCell ref="J69:J70"/>
    <mergeCell ref="J63:J64"/>
    <mergeCell ref="J57:J59"/>
    <mergeCell ref="A5:I5"/>
    <mergeCell ref="B7:C7"/>
    <mergeCell ref="E7:I7"/>
    <mergeCell ref="D8:I8"/>
    <mergeCell ref="E9:I9"/>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dimension ref="A1:J92"/>
  <sheetViews>
    <sheetView tabSelected="1" view="pageBreakPreview" topLeftCell="A6" zoomScale="60" zoomScaleNormal="100" workbookViewId="0">
      <selection activeCell="B78" sqref="B78:J79"/>
    </sheetView>
  </sheetViews>
  <sheetFormatPr defaultRowHeight="15"/>
  <cols>
    <col min="2" max="2" width="28.7109375" customWidth="1"/>
    <col min="3" max="3" width="20.5703125" customWidth="1"/>
    <col min="4" max="4" width="14.42578125" customWidth="1"/>
    <col min="5" max="5" width="15.7109375" customWidth="1"/>
    <col min="6" max="6" width="16.7109375" customWidth="1"/>
    <col min="7" max="7" width="14.5703125" customWidth="1"/>
    <col min="8" max="8" width="15.7109375" customWidth="1"/>
    <col min="9" max="9" width="15.5703125" customWidth="1"/>
    <col min="10" max="10" width="24.7109375" customWidth="1"/>
  </cols>
  <sheetData>
    <row r="1" spans="1:10" ht="18.75">
      <c r="A1" s="37"/>
      <c r="B1" s="37"/>
      <c r="C1" s="37"/>
      <c r="D1" s="37"/>
      <c r="E1" s="37"/>
      <c r="F1" s="37"/>
      <c r="G1" s="37"/>
      <c r="H1" s="37"/>
      <c r="I1" s="37"/>
      <c r="J1" s="38" t="s">
        <v>66</v>
      </c>
    </row>
    <row r="2" spans="1:10" ht="18.75">
      <c r="A2" s="37"/>
      <c r="B2" s="37"/>
      <c r="C2" s="37"/>
      <c r="D2" s="37"/>
      <c r="E2" s="37"/>
      <c r="F2" s="37"/>
      <c r="G2" s="37"/>
      <c r="H2" s="37"/>
      <c r="I2" s="37"/>
      <c r="J2" s="38" t="s">
        <v>67</v>
      </c>
    </row>
    <row r="3" spans="1:10" ht="18.75">
      <c r="A3" s="37"/>
      <c r="B3" s="37"/>
      <c r="C3" s="37"/>
      <c r="D3" s="37"/>
      <c r="E3" s="37"/>
      <c r="F3" s="37"/>
      <c r="G3" s="37"/>
      <c r="H3" s="37"/>
      <c r="I3" s="37"/>
      <c r="J3" s="38" t="s">
        <v>77</v>
      </c>
    </row>
    <row r="4" spans="1:10" ht="15.75">
      <c r="A4" s="39"/>
      <c r="B4" s="39"/>
      <c r="C4" s="39"/>
      <c r="D4" s="40"/>
      <c r="E4" s="41"/>
      <c r="F4" s="41"/>
      <c r="G4" s="41"/>
      <c r="H4" s="41"/>
      <c r="I4" s="41"/>
      <c r="J4" s="41"/>
    </row>
    <row r="5" spans="1:10" ht="18.75" customHeight="1">
      <c r="A5" s="118" t="s">
        <v>81</v>
      </c>
      <c r="B5" s="118"/>
      <c r="C5" s="118"/>
      <c r="D5" s="118"/>
      <c r="E5" s="118"/>
      <c r="F5" s="118"/>
      <c r="G5" s="118"/>
      <c r="H5" s="118"/>
      <c r="I5" s="118"/>
      <c r="J5" s="42"/>
    </row>
    <row r="6" spans="1:10" ht="18.75">
      <c r="A6" s="100"/>
      <c r="B6" s="100"/>
      <c r="C6" s="100"/>
      <c r="D6" s="100"/>
      <c r="E6" s="100"/>
      <c r="F6" s="100"/>
      <c r="G6" s="100"/>
      <c r="H6" s="100"/>
      <c r="I6" s="100"/>
      <c r="J6" s="42"/>
    </row>
    <row r="7" spans="1:10" ht="18.75" customHeight="1">
      <c r="A7" s="44"/>
      <c r="B7" s="119"/>
      <c r="C7" s="119"/>
      <c r="D7" s="45"/>
      <c r="E7" s="120" t="s">
        <v>78</v>
      </c>
      <c r="F7" s="120"/>
      <c r="G7" s="120"/>
      <c r="H7" s="120"/>
      <c r="I7" s="120"/>
      <c r="J7" s="45"/>
    </row>
    <row r="8" spans="1:10" ht="18.75" customHeight="1">
      <c r="A8" s="44"/>
      <c r="B8" s="101"/>
      <c r="C8" s="101"/>
      <c r="D8" s="120" t="s">
        <v>90</v>
      </c>
      <c r="E8" s="120"/>
      <c r="F8" s="120"/>
      <c r="G8" s="120"/>
      <c r="H8" s="120"/>
      <c r="I8" s="120"/>
      <c r="J8" s="45"/>
    </row>
    <row r="9" spans="1:10" ht="18.75" customHeight="1">
      <c r="A9" s="44"/>
      <c r="C9" s="44"/>
      <c r="D9" s="44"/>
      <c r="E9" s="120" t="s">
        <v>80</v>
      </c>
      <c r="F9" s="120"/>
      <c r="G9" s="120"/>
      <c r="H9" s="120"/>
      <c r="I9" s="120"/>
      <c r="J9" s="45"/>
    </row>
    <row r="10" spans="1:10" ht="19.5" thickBot="1">
      <c r="A10" s="44"/>
      <c r="B10" s="45"/>
      <c r="C10" s="44"/>
      <c r="D10" s="44"/>
      <c r="E10" s="47"/>
      <c r="F10" s="45"/>
      <c r="G10" s="45"/>
      <c r="H10" s="47"/>
      <c r="I10" s="45"/>
      <c r="J10" s="45"/>
    </row>
    <row r="11" spans="1:10" ht="56.25">
      <c r="A11" s="48" t="s">
        <v>1</v>
      </c>
      <c r="B11" s="50" t="s">
        <v>68</v>
      </c>
      <c r="C11" s="50" t="s">
        <v>69</v>
      </c>
      <c r="D11" s="50" t="s">
        <v>70</v>
      </c>
      <c r="E11" s="50" t="s">
        <v>71</v>
      </c>
      <c r="F11" s="50" t="s">
        <v>72</v>
      </c>
      <c r="G11" s="50" t="s">
        <v>73</v>
      </c>
      <c r="H11" s="50" t="s">
        <v>74</v>
      </c>
      <c r="I11" s="50" t="s">
        <v>75</v>
      </c>
      <c r="J11" s="55" t="s">
        <v>76</v>
      </c>
    </row>
    <row r="12" spans="1:10" ht="19.5" thickBot="1">
      <c r="A12" s="51"/>
      <c r="B12" s="52">
        <v>1</v>
      </c>
      <c r="C12" s="52">
        <v>2</v>
      </c>
      <c r="D12" s="52">
        <v>3</v>
      </c>
      <c r="E12" s="52">
        <v>4</v>
      </c>
      <c r="F12" s="52">
        <v>5</v>
      </c>
      <c r="G12" s="52">
        <v>6</v>
      </c>
      <c r="H12" s="52">
        <v>8</v>
      </c>
      <c r="I12" s="53">
        <v>9</v>
      </c>
      <c r="J12" s="54"/>
    </row>
    <row r="13" spans="1:10" ht="31.5">
      <c r="A13" s="76">
        <v>1</v>
      </c>
      <c r="B13" s="77" t="s">
        <v>18</v>
      </c>
      <c r="C13" s="56">
        <f>C14+C21+C22+C23+C24+C25+C26+C27+C28+C29</f>
        <v>4625204</v>
      </c>
      <c r="D13" s="59">
        <f t="shared" ref="D13:I13" si="0">D14+D21+D22+D23+D24+D25+D26+D27+D28+D29</f>
        <v>1442561.54</v>
      </c>
      <c r="E13" s="59">
        <f t="shared" si="0"/>
        <v>1278225.18</v>
      </c>
      <c r="F13" s="59">
        <f t="shared" si="0"/>
        <v>914999.18</v>
      </c>
      <c r="G13" s="59">
        <f t="shared" si="0"/>
        <v>989418.1</v>
      </c>
      <c r="H13" s="59">
        <f t="shared" si="0"/>
        <v>4625204</v>
      </c>
      <c r="I13" s="59">
        <f t="shared" si="0"/>
        <v>0</v>
      </c>
      <c r="J13" s="57"/>
    </row>
    <row r="14" spans="1:10" ht="31.5">
      <c r="A14" s="79"/>
      <c r="B14" s="14" t="s">
        <v>12</v>
      </c>
      <c r="C14" s="56">
        <f>SUM(C15:C20)</f>
        <v>3620000</v>
      </c>
      <c r="D14" s="57">
        <f>SUM(D15:D20)</f>
        <v>960000</v>
      </c>
      <c r="E14" s="57">
        <f t="shared" ref="E14:I14" si="1">SUM(E15:E20)</f>
        <v>1077439</v>
      </c>
      <c r="F14" s="57">
        <f t="shared" si="1"/>
        <v>822561</v>
      </c>
      <c r="G14" s="57">
        <f t="shared" si="1"/>
        <v>760000</v>
      </c>
      <c r="H14" s="57">
        <f t="shared" si="1"/>
        <v>3620000</v>
      </c>
      <c r="I14" s="57">
        <f t="shared" si="1"/>
        <v>0</v>
      </c>
      <c r="J14" s="57"/>
    </row>
    <row r="15" spans="1:10" ht="15.75">
      <c r="A15" s="79"/>
      <c r="B15" s="14" t="s">
        <v>19</v>
      </c>
      <c r="C15" s="56">
        <f>'смета новая'!F14</f>
        <v>94737</v>
      </c>
      <c r="D15" s="57">
        <v>94737</v>
      </c>
      <c r="E15" s="57"/>
      <c r="F15" s="57"/>
      <c r="G15" s="57"/>
      <c r="H15" s="57">
        <f>D15+E15+F15+G15</f>
        <v>94737</v>
      </c>
      <c r="I15" s="56">
        <f>C15-H15</f>
        <v>0</v>
      </c>
      <c r="J15" s="58"/>
    </row>
    <row r="16" spans="1:10" ht="61.5" customHeight="1">
      <c r="A16" s="80"/>
      <c r="B16" s="10" t="s">
        <v>19</v>
      </c>
      <c r="C16" s="56">
        <f>'смета новая'!F15</f>
        <v>1620000</v>
      </c>
      <c r="D16" s="57">
        <v>360000</v>
      </c>
      <c r="E16" s="57">
        <v>507390</v>
      </c>
      <c r="F16" s="57">
        <v>392610</v>
      </c>
      <c r="G16" s="57">
        <v>360000</v>
      </c>
      <c r="H16" s="57">
        <f t="shared" ref="H16:H79" si="2">D16+E16+F16+G16</f>
        <v>1620000</v>
      </c>
      <c r="I16" s="56">
        <f t="shared" ref="I16:I79" si="3">C16-H16</f>
        <v>0</v>
      </c>
      <c r="J16" s="58" t="s">
        <v>143</v>
      </c>
    </row>
    <row r="17" spans="1:10" ht="15.75">
      <c r="A17" s="80"/>
      <c r="B17" s="10" t="s">
        <v>20</v>
      </c>
      <c r="C17" s="56">
        <f>'смета новая'!F16</f>
        <v>63158</v>
      </c>
      <c r="D17" s="57">
        <v>63158</v>
      </c>
      <c r="E17" s="57"/>
      <c r="F17" s="57"/>
      <c r="G17" s="57"/>
      <c r="H17" s="57">
        <f t="shared" si="2"/>
        <v>63158</v>
      </c>
      <c r="I17" s="56">
        <f t="shared" si="3"/>
        <v>0</v>
      </c>
      <c r="J17" s="58"/>
    </row>
    <row r="18" spans="1:10" ht="48" customHeight="1">
      <c r="A18" s="80"/>
      <c r="B18" s="10" t="s">
        <v>20</v>
      </c>
      <c r="C18" s="56">
        <f>'смета новая'!F17</f>
        <v>1080000</v>
      </c>
      <c r="D18" s="57">
        <v>240000</v>
      </c>
      <c r="E18" s="57">
        <v>339870</v>
      </c>
      <c r="F18" s="57">
        <v>260130</v>
      </c>
      <c r="G18" s="57">
        <v>240000</v>
      </c>
      <c r="H18" s="57">
        <f t="shared" si="2"/>
        <v>1080000</v>
      </c>
      <c r="I18" s="56">
        <f t="shared" si="3"/>
        <v>0</v>
      </c>
      <c r="J18" s="58" t="s">
        <v>142</v>
      </c>
    </row>
    <row r="19" spans="1:10" ht="15.75">
      <c r="A19" s="80"/>
      <c r="B19" s="10" t="s">
        <v>21</v>
      </c>
      <c r="C19" s="56">
        <f>'смета новая'!F18</f>
        <v>42105</v>
      </c>
      <c r="D19" s="57">
        <v>42105</v>
      </c>
      <c r="E19" s="57"/>
      <c r="F19" s="57"/>
      <c r="G19" s="57"/>
      <c r="H19" s="57">
        <f t="shared" si="2"/>
        <v>42105</v>
      </c>
      <c r="I19" s="56">
        <f t="shared" si="3"/>
        <v>0</v>
      </c>
      <c r="J19" s="58"/>
    </row>
    <row r="20" spans="1:10" ht="64.5" customHeight="1">
      <c r="A20" s="80"/>
      <c r="B20" s="10" t="s">
        <v>21</v>
      </c>
      <c r="C20" s="56">
        <f>'смета новая'!F19</f>
        <v>720000</v>
      </c>
      <c r="D20" s="57">
        <v>160000</v>
      </c>
      <c r="E20" s="57">
        <v>230179</v>
      </c>
      <c r="F20" s="57">
        <v>169821</v>
      </c>
      <c r="G20" s="57">
        <v>160000</v>
      </c>
      <c r="H20" s="57">
        <f t="shared" si="2"/>
        <v>720000</v>
      </c>
      <c r="I20" s="56">
        <f t="shared" si="3"/>
        <v>0</v>
      </c>
      <c r="J20" s="58" t="s">
        <v>141</v>
      </c>
    </row>
    <row r="21" spans="1:10" ht="72.75" customHeight="1">
      <c r="A21" s="80"/>
      <c r="B21" s="10" t="s">
        <v>13</v>
      </c>
      <c r="C21" s="56">
        <f>'смета новая'!F20</f>
        <v>17789</v>
      </c>
      <c r="D21" s="57">
        <v>17789</v>
      </c>
      <c r="E21" s="57"/>
      <c r="F21" s="57"/>
      <c r="G21" s="57"/>
      <c r="H21" s="57">
        <f t="shared" si="2"/>
        <v>17789</v>
      </c>
      <c r="I21" s="56">
        <f t="shared" si="3"/>
        <v>0</v>
      </c>
      <c r="J21" s="58"/>
    </row>
    <row r="22" spans="1:10" ht="70.5" customHeight="1">
      <c r="A22" s="79"/>
      <c r="B22" s="14" t="s">
        <v>13</v>
      </c>
      <c r="C22" s="56">
        <f>'смета новая'!F21</f>
        <v>285912</v>
      </c>
      <c r="D22" s="57">
        <v>63536</v>
      </c>
      <c r="E22" s="57">
        <v>95304</v>
      </c>
      <c r="F22" s="57">
        <v>63536</v>
      </c>
      <c r="G22" s="57">
        <v>63536</v>
      </c>
      <c r="H22" s="57">
        <f t="shared" si="2"/>
        <v>285912</v>
      </c>
      <c r="I22" s="56">
        <f t="shared" si="3"/>
        <v>0</v>
      </c>
      <c r="J22" s="58" t="s">
        <v>140</v>
      </c>
    </row>
    <row r="23" spans="1:10" ht="45.75" customHeight="1">
      <c r="A23" s="79"/>
      <c r="B23" s="14" t="s">
        <v>14</v>
      </c>
      <c r="C23" s="56">
        <f>'смета новая'!F22</f>
        <v>6000</v>
      </c>
      <c r="D23" s="57">
        <v>6000</v>
      </c>
      <c r="E23" s="57"/>
      <c r="F23" s="57"/>
      <c r="G23" s="57"/>
      <c r="H23" s="57">
        <f t="shared" si="2"/>
        <v>6000</v>
      </c>
      <c r="I23" s="56">
        <f t="shared" si="3"/>
        <v>0</v>
      </c>
      <c r="J23" s="58"/>
    </row>
    <row r="24" spans="1:10" ht="48.75" customHeight="1">
      <c r="A24" s="79"/>
      <c r="B24" s="14" t="s">
        <v>14</v>
      </c>
      <c r="C24" s="56">
        <f>'смета новая'!F23</f>
        <v>102600</v>
      </c>
      <c r="D24" s="57">
        <v>22800</v>
      </c>
      <c r="E24" s="57">
        <v>34200</v>
      </c>
      <c r="F24" s="57">
        <v>22800</v>
      </c>
      <c r="G24" s="57">
        <v>22800</v>
      </c>
      <c r="H24" s="57">
        <f t="shared" si="2"/>
        <v>102600</v>
      </c>
      <c r="I24" s="56">
        <f t="shared" si="3"/>
        <v>0</v>
      </c>
      <c r="J24" s="58" t="s">
        <v>140</v>
      </c>
    </row>
    <row r="25" spans="1:10" ht="15.75">
      <c r="A25" s="79"/>
      <c r="B25" s="14" t="s">
        <v>15</v>
      </c>
      <c r="C25" s="56">
        <f>'смета новая'!F24</f>
        <v>100000</v>
      </c>
      <c r="D25" s="57">
        <v>9533.5400000000009</v>
      </c>
      <c r="E25" s="57">
        <v>11282.18</v>
      </c>
      <c r="F25" s="57">
        <v>6102.18</v>
      </c>
      <c r="G25" s="57">
        <v>73082.100000000006</v>
      </c>
      <c r="H25" s="57">
        <f t="shared" si="2"/>
        <v>100000</v>
      </c>
      <c r="I25" s="59">
        <f t="shared" si="3"/>
        <v>0</v>
      </c>
      <c r="J25" s="58" t="s">
        <v>85</v>
      </c>
    </row>
    <row r="26" spans="1:10" ht="84.75" customHeight="1">
      <c r="A26" s="79"/>
      <c r="B26" s="14" t="s">
        <v>32</v>
      </c>
      <c r="C26" s="56">
        <f>'смета новая'!F25</f>
        <v>32903</v>
      </c>
      <c r="D26" s="57">
        <v>32903</v>
      </c>
      <c r="E26" s="57"/>
      <c r="F26" s="57"/>
      <c r="G26" s="57"/>
      <c r="H26" s="57">
        <f t="shared" si="2"/>
        <v>32903</v>
      </c>
      <c r="I26" s="56">
        <f t="shared" si="3"/>
        <v>0</v>
      </c>
      <c r="J26" s="58"/>
    </row>
    <row r="27" spans="1:10" ht="73.5" customHeight="1">
      <c r="A27" s="79"/>
      <c r="B27" s="14" t="s">
        <v>32</v>
      </c>
      <c r="C27" s="56">
        <f>'смета новая'!F26</f>
        <v>240000</v>
      </c>
      <c r="D27" s="57">
        <v>180000</v>
      </c>
      <c r="E27" s="57">
        <v>60000</v>
      </c>
      <c r="F27" s="57"/>
      <c r="G27" s="57"/>
      <c r="H27" s="57">
        <f t="shared" si="2"/>
        <v>240000</v>
      </c>
      <c r="I27" s="56">
        <f t="shared" si="3"/>
        <v>0</v>
      </c>
      <c r="J27" s="58"/>
    </row>
    <row r="28" spans="1:10" ht="102" customHeight="1">
      <c r="A28" s="79"/>
      <c r="B28" s="14" t="s">
        <v>16</v>
      </c>
      <c r="C28" s="56">
        <f>C30+C31</f>
        <v>150000</v>
      </c>
      <c r="D28" s="56">
        <f t="shared" ref="D28:I28" si="4">D30+D31</f>
        <v>150000</v>
      </c>
      <c r="E28" s="56">
        <f t="shared" si="4"/>
        <v>0</v>
      </c>
      <c r="F28" s="56">
        <f t="shared" si="4"/>
        <v>0</v>
      </c>
      <c r="G28" s="56">
        <f t="shared" si="4"/>
        <v>0</v>
      </c>
      <c r="H28" s="56">
        <f t="shared" si="4"/>
        <v>150000</v>
      </c>
      <c r="I28" s="56">
        <f t="shared" si="4"/>
        <v>0</v>
      </c>
      <c r="J28" s="58"/>
    </row>
    <row r="29" spans="1:10" ht="123.75" customHeight="1">
      <c r="A29" s="79"/>
      <c r="B29" s="14" t="s">
        <v>107</v>
      </c>
      <c r="C29" s="56">
        <f>'смета новая'!F28</f>
        <v>70000</v>
      </c>
      <c r="D29" s="57"/>
      <c r="E29" s="57"/>
      <c r="F29" s="57"/>
      <c r="G29" s="105">
        <v>70000</v>
      </c>
      <c r="H29" s="57">
        <f t="shared" si="2"/>
        <v>70000</v>
      </c>
      <c r="I29" s="56">
        <f t="shared" si="3"/>
        <v>0</v>
      </c>
      <c r="J29" s="58" t="s">
        <v>153</v>
      </c>
    </row>
    <row r="30" spans="1:10" ht="15.75">
      <c r="A30" s="80"/>
      <c r="B30" s="10" t="s">
        <v>24</v>
      </c>
      <c r="C30" s="56">
        <f>'смета новая'!F29</f>
        <v>100000</v>
      </c>
      <c r="D30" s="57">
        <v>100000</v>
      </c>
      <c r="E30" s="57"/>
      <c r="F30" s="57"/>
      <c r="G30" s="57"/>
      <c r="H30" s="57">
        <f t="shared" si="2"/>
        <v>100000</v>
      </c>
      <c r="I30" s="56">
        <f t="shared" si="3"/>
        <v>0</v>
      </c>
      <c r="J30" s="58"/>
    </row>
    <row r="31" spans="1:10" ht="15.75">
      <c r="A31" s="80"/>
      <c r="B31" s="10" t="s">
        <v>25</v>
      </c>
      <c r="C31" s="56">
        <f>'смета новая'!F30</f>
        <v>50000</v>
      </c>
      <c r="D31" s="57">
        <v>50000</v>
      </c>
      <c r="E31" s="57"/>
      <c r="F31" s="57"/>
      <c r="G31" s="57"/>
      <c r="H31" s="57">
        <f t="shared" si="2"/>
        <v>50000</v>
      </c>
      <c r="I31" s="56">
        <f t="shared" si="3"/>
        <v>0</v>
      </c>
      <c r="J31" s="58"/>
    </row>
    <row r="32" spans="1:10" ht="15.75">
      <c r="A32" s="81">
        <v>2</v>
      </c>
      <c r="B32" s="2" t="s">
        <v>10</v>
      </c>
      <c r="C32" s="56">
        <f>C33+C36+C42+C48+C54+C60+C65+C71+C76+C80+C84</f>
        <v>12578796</v>
      </c>
      <c r="D32" s="56">
        <f>D33+D36+D42+D48+D54+D60+D65+D71+D76+D80+D84</f>
        <v>3080000</v>
      </c>
      <c r="E32" s="57">
        <f t="shared" ref="E32:I32" si="5">E33+E36+E42+E48+E54+E60+E65+E71+E76+E80+E84</f>
        <v>1930000</v>
      </c>
      <c r="F32" s="57">
        <f t="shared" si="5"/>
        <v>4620000</v>
      </c>
      <c r="G32" s="57">
        <f t="shared" si="5"/>
        <v>2948796</v>
      </c>
      <c r="H32" s="57">
        <f t="shared" si="5"/>
        <v>12578796</v>
      </c>
      <c r="I32" s="57">
        <f t="shared" si="5"/>
        <v>0</v>
      </c>
      <c r="J32" s="58"/>
    </row>
    <row r="33" spans="1:10" ht="138" customHeight="1">
      <c r="A33" s="82"/>
      <c r="B33" s="28" t="s">
        <v>50</v>
      </c>
      <c r="C33" s="56">
        <f>'смета новая'!F32</f>
        <v>500000</v>
      </c>
      <c r="D33" s="57">
        <f>D34</f>
        <v>500000</v>
      </c>
      <c r="E33" s="57"/>
      <c r="F33" s="57"/>
      <c r="G33" s="57"/>
      <c r="H33" s="57">
        <f t="shared" si="2"/>
        <v>500000</v>
      </c>
      <c r="I33" s="56">
        <f t="shared" si="3"/>
        <v>0</v>
      </c>
      <c r="J33" s="58"/>
    </row>
    <row r="34" spans="1:10" ht="120" customHeight="1">
      <c r="A34" s="83"/>
      <c r="B34" s="13" t="s">
        <v>17</v>
      </c>
      <c r="C34" s="56">
        <f>'смета новая'!F33</f>
        <v>500000</v>
      </c>
      <c r="D34" s="57">
        <f>D35</f>
        <v>500000</v>
      </c>
      <c r="E34" s="57"/>
      <c r="F34" s="57"/>
      <c r="G34" s="57"/>
      <c r="H34" s="57">
        <f t="shared" si="2"/>
        <v>500000</v>
      </c>
      <c r="I34" s="56">
        <f t="shared" si="3"/>
        <v>0</v>
      </c>
      <c r="J34" s="58"/>
    </row>
    <row r="35" spans="1:10" ht="15.75">
      <c r="A35" s="84"/>
      <c r="B35" s="10" t="s">
        <v>51</v>
      </c>
      <c r="C35" s="56">
        <f>'смета новая'!F34</f>
        <v>500000</v>
      </c>
      <c r="D35" s="57">
        <v>500000</v>
      </c>
      <c r="E35" s="57"/>
      <c r="F35" s="57"/>
      <c r="G35" s="57"/>
      <c r="H35" s="57">
        <f t="shared" si="2"/>
        <v>500000</v>
      </c>
      <c r="I35" s="56">
        <f t="shared" si="3"/>
        <v>0</v>
      </c>
      <c r="J35" s="58"/>
    </row>
    <row r="36" spans="1:10" ht="152.25" customHeight="1">
      <c r="A36" s="85"/>
      <c r="B36" s="28" t="s">
        <v>52</v>
      </c>
      <c r="C36" s="56">
        <f>'смета новая'!F35</f>
        <v>1530000</v>
      </c>
      <c r="D36" s="57">
        <f>D37+D39</f>
        <v>1530000</v>
      </c>
      <c r="E36" s="57"/>
      <c r="F36" s="57"/>
      <c r="G36" s="57"/>
      <c r="H36" s="57">
        <f t="shared" si="2"/>
        <v>1530000</v>
      </c>
      <c r="I36" s="56">
        <f t="shared" si="3"/>
        <v>0</v>
      </c>
      <c r="J36" s="58"/>
    </row>
    <row r="37" spans="1:10" ht="112.5" customHeight="1">
      <c r="A37" s="83"/>
      <c r="B37" s="13" t="s">
        <v>17</v>
      </c>
      <c r="C37" s="56">
        <f>'смета новая'!F36</f>
        <v>1000000</v>
      </c>
      <c r="D37" s="57">
        <f>D38</f>
        <v>1000000</v>
      </c>
      <c r="E37" s="57"/>
      <c r="F37" s="57"/>
      <c r="G37" s="57"/>
      <c r="H37" s="57">
        <f t="shared" si="2"/>
        <v>1000000</v>
      </c>
      <c r="I37" s="56">
        <f t="shared" si="3"/>
        <v>0</v>
      </c>
      <c r="J37" s="58"/>
    </row>
    <row r="38" spans="1:10" ht="53.25" customHeight="1">
      <c r="A38" s="83"/>
      <c r="B38" s="12" t="s">
        <v>40</v>
      </c>
      <c r="C38" s="56">
        <f>'смета новая'!F37</f>
        <v>1000000</v>
      </c>
      <c r="D38" s="57">
        <v>1000000</v>
      </c>
      <c r="E38" s="57"/>
      <c r="F38" s="57"/>
      <c r="G38" s="57"/>
      <c r="H38" s="57">
        <f t="shared" si="2"/>
        <v>1000000</v>
      </c>
      <c r="I38" s="56">
        <f t="shared" si="3"/>
        <v>0</v>
      </c>
      <c r="J38" s="58"/>
    </row>
    <row r="39" spans="1:10" ht="54.75" customHeight="1">
      <c r="A39" s="83"/>
      <c r="B39" s="13" t="s">
        <v>27</v>
      </c>
      <c r="C39" s="56">
        <f>'смета новая'!F38</f>
        <v>530000</v>
      </c>
      <c r="D39" s="57">
        <f>D40+D41</f>
        <v>530000</v>
      </c>
      <c r="E39" s="57"/>
      <c r="F39" s="57"/>
      <c r="G39" s="57"/>
      <c r="H39" s="57">
        <f t="shared" si="2"/>
        <v>530000</v>
      </c>
      <c r="I39" s="56">
        <f t="shared" si="3"/>
        <v>0</v>
      </c>
      <c r="J39" s="58"/>
    </row>
    <row r="40" spans="1:10" ht="15.75">
      <c r="A40" s="83"/>
      <c r="B40" s="12" t="s">
        <v>41</v>
      </c>
      <c r="C40" s="56">
        <f>'смета новая'!F39</f>
        <v>80000</v>
      </c>
      <c r="D40" s="57">
        <v>80000</v>
      </c>
      <c r="E40" s="57"/>
      <c r="F40" s="57"/>
      <c r="G40" s="57"/>
      <c r="H40" s="57">
        <f t="shared" si="2"/>
        <v>80000</v>
      </c>
      <c r="I40" s="56">
        <f t="shared" si="3"/>
        <v>0</v>
      </c>
      <c r="J40" s="58"/>
    </row>
    <row r="41" spans="1:10" ht="15.75">
      <c r="A41" s="80"/>
      <c r="B41" s="10" t="s">
        <v>42</v>
      </c>
      <c r="C41" s="56">
        <f>'смета новая'!F40</f>
        <v>450000</v>
      </c>
      <c r="D41" s="57">
        <v>450000</v>
      </c>
      <c r="E41" s="57"/>
      <c r="F41" s="57"/>
      <c r="G41" s="57"/>
      <c r="H41" s="57">
        <f t="shared" si="2"/>
        <v>450000</v>
      </c>
      <c r="I41" s="56">
        <f t="shared" si="3"/>
        <v>0</v>
      </c>
      <c r="J41" s="58"/>
    </row>
    <row r="42" spans="1:10" ht="227.25" customHeight="1">
      <c r="A42" s="85"/>
      <c r="B42" s="28" t="s">
        <v>53</v>
      </c>
      <c r="C42" s="56">
        <f>'смета новая'!F41</f>
        <v>1030000</v>
      </c>
      <c r="D42" s="57">
        <f>D43+D45</f>
        <v>550000</v>
      </c>
      <c r="E42" s="57">
        <f t="shared" ref="E42:G42" si="6">E43+E45</f>
        <v>0</v>
      </c>
      <c r="F42" s="57">
        <f t="shared" si="6"/>
        <v>0</v>
      </c>
      <c r="G42" s="57">
        <f t="shared" si="6"/>
        <v>480000</v>
      </c>
      <c r="H42" s="57">
        <f t="shared" si="2"/>
        <v>1030000</v>
      </c>
      <c r="I42" s="56">
        <f t="shared" si="3"/>
        <v>0</v>
      </c>
      <c r="J42" s="58"/>
    </row>
    <row r="43" spans="1:10" ht="84.75" customHeight="1">
      <c r="A43" s="79"/>
      <c r="B43" s="13" t="s">
        <v>17</v>
      </c>
      <c r="C43" s="56">
        <f>'смета новая'!F42</f>
        <v>500000</v>
      </c>
      <c r="D43" s="57">
        <f>D44</f>
        <v>250000</v>
      </c>
      <c r="E43" s="57">
        <f t="shared" ref="E43:G43" si="7">E44</f>
        <v>0</v>
      </c>
      <c r="F43" s="57">
        <f t="shared" si="7"/>
        <v>0</v>
      </c>
      <c r="G43" s="57">
        <f t="shared" si="7"/>
        <v>250000</v>
      </c>
      <c r="H43" s="57">
        <f t="shared" si="2"/>
        <v>500000</v>
      </c>
      <c r="I43" s="56">
        <f t="shared" si="3"/>
        <v>0</v>
      </c>
      <c r="J43" s="58"/>
    </row>
    <row r="44" spans="1:10" ht="66.75" customHeight="1">
      <c r="A44" s="79"/>
      <c r="B44" s="10" t="s">
        <v>43</v>
      </c>
      <c r="C44" s="56">
        <f>'смета новая'!F43</f>
        <v>500000</v>
      </c>
      <c r="D44" s="57">
        <v>250000</v>
      </c>
      <c r="E44" s="57"/>
      <c r="F44" s="57"/>
      <c r="G44" s="105">
        <v>250000</v>
      </c>
      <c r="H44" s="57">
        <f t="shared" si="2"/>
        <v>500000</v>
      </c>
      <c r="I44" s="56">
        <f t="shared" si="3"/>
        <v>0</v>
      </c>
      <c r="J44" s="103" t="s">
        <v>152</v>
      </c>
    </row>
    <row r="45" spans="1:10" ht="54.75" customHeight="1">
      <c r="A45" s="80"/>
      <c r="B45" s="13" t="s">
        <v>27</v>
      </c>
      <c r="C45" s="56">
        <f>'смета новая'!F44</f>
        <v>530000</v>
      </c>
      <c r="D45" s="57">
        <f>D46+D47</f>
        <v>300000</v>
      </c>
      <c r="E45" s="57">
        <f t="shared" ref="E45:G45" si="8">E46+E47</f>
        <v>0</v>
      </c>
      <c r="F45" s="57">
        <f t="shared" si="8"/>
        <v>0</v>
      </c>
      <c r="G45" s="57">
        <f t="shared" si="8"/>
        <v>230000</v>
      </c>
      <c r="H45" s="57">
        <f t="shared" si="2"/>
        <v>530000</v>
      </c>
      <c r="I45" s="56">
        <f t="shared" si="3"/>
        <v>0</v>
      </c>
      <c r="J45" s="58"/>
    </row>
    <row r="46" spans="1:10" ht="15.75">
      <c r="A46" s="80"/>
      <c r="B46" s="12" t="s">
        <v>41</v>
      </c>
      <c r="C46" s="102">
        <f>'смета новая'!F45</f>
        <v>80000</v>
      </c>
      <c r="D46" s="57"/>
      <c r="E46" s="57"/>
      <c r="F46" s="57"/>
      <c r="G46" s="105">
        <v>80000</v>
      </c>
      <c r="H46" s="57">
        <f t="shared" si="2"/>
        <v>80000</v>
      </c>
      <c r="I46" s="56">
        <f t="shared" si="3"/>
        <v>0</v>
      </c>
      <c r="J46" s="136" t="s">
        <v>144</v>
      </c>
    </row>
    <row r="47" spans="1:10" ht="33" customHeight="1">
      <c r="A47" s="80"/>
      <c r="B47" s="10" t="s">
        <v>42</v>
      </c>
      <c r="C47" s="56">
        <f>'смета новая'!F46</f>
        <v>450000</v>
      </c>
      <c r="D47" s="57">
        <v>300000</v>
      </c>
      <c r="E47" s="57"/>
      <c r="F47" s="57"/>
      <c r="G47" s="105">
        <v>150000</v>
      </c>
      <c r="H47" s="57">
        <f t="shared" si="2"/>
        <v>450000</v>
      </c>
      <c r="I47" s="56">
        <f t="shared" si="3"/>
        <v>0</v>
      </c>
      <c r="J47" s="137"/>
    </row>
    <row r="48" spans="1:10" ht="179.25" customHeight="1">
      <c r="A48" s="85"/>
      <c r="B48" s="28" t="s">
        <v>54</v>
      </c>
      <c r="C48" s="56">
        <f>'смета новая'!F47</f>
        <v>1530000</v>
      </c>
      <c r="D48" s="57"/>
      <c r="E48" s="57">
        <f>E49+E51</f>
        <v>1530000</v>
      </c>
      <c r="F48" s="57"/>
      <c r="G48" s="57"/>
      <c r="H48" s="57">
        <f t="shared" si="2"/>
        <v>1530000</v>
      </c>
      <c r="I48" s="56">
        <f t="shared" si="3"/>
        <v>0</v>
      </c>
      <c r="J48" s="58"/>
    </row>
    <row r="49" spans="1:10" ht="111" customHeight="1">
      <c r="A49" s="79"/>
      <c r="B49" s="13" t="s">
        <v>17</v>
      </c>
      <c r="C49" s="56">
        <f>'смета новая'!F48</f>
        <v>1000000</v>
      </c>
      <c r="D49" s="57"/>
      <c r="E49" s="57">
        <f>E50</f>
        <v>1000000</v>
      </c>
      <c r="F49" s="57"/>
      <c r="G49" s="57"/>
      <c r="H49" s="57">
        <f t="shared" si="2"/>
        <v>1000000</v>
      </c>
      <c r="I49" s="56">
        <f t="shared" si="3"/>
        <v>0</v>
      </c>
      <c r="J49" s="58"/>
    </row>
    <row r="50" spans="1:10" ht="43.5" customHeight="1">
      <c r="A50" s="79"/>
      <c r="B50" s="10" t="s">
        <v>43</v>
      </c>
      <c r="C50" s="56">
        <f>'смета новая'!F49</f>
        <v>1000000</v>
      </c>
      <c r="D50" s="57"/>
      <c r="E50" s="57">
        <v>1000000</v>
      </c>
      <c r="F50" s="57"/>
      <c r="G50" s="57"/>
      <c r="H50" s="57">
        <f t="shared" si="2"/>
        <v>1000000</v>
      </c>
      <c r="I50" s="56">
        <f t="shared" si="3"/>
        <v>0</v>
      </c>
      <c r="J50" s="58"/>
    </row>
    <row r="51" spans="1:10" ht="71.25" customHeight="1">
      <c r="A51" s="79"/>
      <c r="B51" s="13" t="s">
        <v>27</v>
      </c>
      <c r="C51" s="56">
        <f>'смета новая'!F50</f>
        <v>530000</v>
      </c>
      <c r="D51" s="57"/>
      <c r="E51" s="57">
        <f>E52+E53</f>
        <v>530000</v>
      </c>
      <c r="F51" s="57"/>
      <c r="G51" s="57"/>
      <c r="H51" s="57">
        <f t="shared" si="2"/>
        <v>530000</v>
      </c>
      <c r="I51" s="56">
        <f t="shared" si="3"/>
        <v>0</v>
      </c>
      <c r="J51" s="58"/>
    </row>
    <row r="52" spans="1:10" ht="15.75">
      <c r="A52" s="79"/>
      <c r="B52" s="12" t="s">
        <v>41</v>
      </c>
      <c r="C52" s="102">
        <f>'смета новая'!F51</f>
        <v>80000</v>
      </c>
      <c r="D52" s="57"/>
      <c r="E52" s="57">
        <v>80000</v>
      </c>
      <c r="F52" s="57"/>
      <c r="G52" s="57"/>
      <c r="H52" s="57">
        <f t="shared" si="2"/>
        <v>80000</v>
      </c>
      <c r="I52" s="56">
        <f t="shared" si="3"/>
        <v>0</v>
      </c>
      <c r="J52" s="58"/>
    </row>
    <row r="53" spans="1:10" ht="15.75">
      <c r="A53" s="79"/>
      <c r="B53" s="10" t="s">
        <v>42</v>
      </c>
      <c r="C53" s="56">
        <f>'смета новая'!F52</f>
        <v>450000</v>
      </c>
      <c r="D53" s="57"/>
      <c r="E53" s="57">
        <v>450000</v>
      </c>
      <c r="F53" s="57"/>
      <c r="G53" s="57"/>
      <c r="H53" s="57">
        <f t="shared" si="2"/>
        <v>450000</v>
      </c>
      <c r="I53" s="56">
        <f t="shared" si="3"/>
        <v>0</v>
      </c>
      <c r="J53" s="58"/>
    </row>
    <row r="54" spans="1:10" ht="131.25" customHeight="1">
      <c r="A54" s="85"/>
      <c r="B54" s="31" t="s">
        <v>59</v>
      </c>
      <c r="C54" s="56">
        <f>'смета новая'!F53</f>
        <v>800000</v>
      </c>
      <c r="D54" s="57"/>
      <c r="E54" s="57"/>
      <c r="F54" s="57">
        <f>F55</f>
        <v>800000</v>
      </c>
      <c r="G54" s="57"/>
      <c r="H54" s="57">
        <f t="shared" si="2"/>
        <v>800000</v>
      </c>
      <c r="I54" s="56">
        <f t="shared" si="3"/>
        <v>0</v>
      </c>
      <c r="J54" s="58"/>
    </row>
    <row r="55" spans="1:10" ht="74.25" customHeight="1">
      <c r="A55" s="80"/>
      <c r="B55" s="25" t="s">
        <v>44</v>
      </c>
      <c r="C55" s="56">
        <f>'смета новая'!F54</f>
        <v>800000</v>
      </c>
      <c r="D55" s="57"/>
      <c r="E55" s="57"/>
      <c r="F55" s="57">
        <f>F56</f>
        <v>800000</v>
      </c>
      <c r="G55" s="57"/>
      <c r="H55" s="57">
        <f t="shared" si="2"/>
        <v>800000</v>
      </c>
      <c r="I55" s="56">
        <f t="shared" si="3"/>
        <v>0</v>
      </c>
      <c r="J55" s="58"/>
    </row>
    <row r="56" spans="1:10" ht="57" customHeight="1">
      <c r="A56" s="80"/>
      <c r="B56" s="25" t="s">
        <v>27</v>
      </c>
      <c r="C56" s="56">
        <f>'смета новая'!F55</f>
        <v>800000</v>
      </c>
      <c r="D56" s="57"/>
      <c r="E56" s="57"/>
      <c r="F56" s="57">
        <f>F57+F58+F59</f>
        <v>800000</v>
      </c>
      <c r="G56" s="57"/>
      <c r="H56" s="57">
        <f t="shared" si="2"/>
        <v>800000</v>
      </c>
      <c r="I56" s="56">
        <f t="shared" si="3"/>
        <v>0</v>
      </c>
      <c r="J56" s="58"/>
    </row>
    <row r="57" spans="1:10" ht="47.25" customHeight="1">
      <c r="A57" s="80"/>
      <c r="B57" s="11" t="s">
        <v>41</v>
      </c>
      <c r="C57" s="102">
        <f>'смета новая'!F56</f>
        <v>200000</v>
      </c>
      <c r="D57" s="57"/>
      <c r="E57" s="57"/>
      <c r="F57" s="57">
        <v>200000</v>
      </c>
      <c r="G57" s="57"/>
      <c r="H57" s="57">
        <f t="shared" si="2"/>
        <v>200000</v>
      </c>
      <c r="I57" s="56">
        <f t="shared" si="3"/>
        <v>0</v>
      </c>
      <c r="J57" s="136"/>
    </row>
    <row r="58" spans="1:10" ht="15.75">
      <c r="A58" s="80"/>
      <c r="B58" s="11" t="s">
        <v>55</v>
      </c>
      <c r="C58" s="102">
        <f>'смета новая'!F57</f>
        <v>300000</v>
      </c>
      <c r="D58" s="57"/>
      <c r="E58" s="57"/>
      <c r="F58" s="57">
        <v>300000</v>
      </c>
      <c r="G58" s="57"/>
      <c r="H58" s="57">
        <f t="shared" si="2"/>
        <v>300000</v>
      </c>
      <c r="I58" s="56">
        <f t="shared" si="3"/>
        <v>0</v>
      </c>
      <c r="J58" s="138"/>
    </row>
    <row r="59" spans="1:10" ht="15.75">
      <c r="A59" s="80"/>
      <c r="B59" s="11" t="s">
        <v>42</v>
      </c>
      <c r="C59" s="102">
        <f>'смета новая'!F58</f>
        <v>300000</v>
      </c>
      <c r="D59" s="57"/>
      <c r="E59" s="57"/>
      <c r="F59" s="57">
        <v>300000</v>
      </c>
      <c r="G59" s="57"/>
      <c r="H59" s="57">
        <f t="shared" si="2"/>
        <v>300000</v>
      </c>
      <c r="I59" s="56">
        <f t="shared" si="3"/>
        <v>0</v>
      </c>
      <c r="J59" s="137"/>
    </row>
    <row r="60" spans="1:10" ht="193.5" customHeight="1">
      <c r="A60" s="85"/>
      <c r="B60" s="31" t="s">
        <v>60</v>
      </c>
      <c r="C60" s="56">
        <f>'смета новая'!F59</f>
        <v>500000</v>
      </c>
      <c r="D60" s="57"/>
      <c r="E60" s="57"/>
      <c r="F60" s="57">
        <f>F61</f>
        <v>500000</v>
      </c>
      <c r="G60" s="57"/>
      <c r="H60" s="57">
        <f t="shared" si="2"/>
        <v>500000</v>
      </c>
      <c r="I60" s="56">
        <f t="shared" si="3"/>
        <v>0</v>
      </c>
      <c r="J60" s="58"/>
    </row>
    <row r="61" spans="1:10" ht="99.75" customHeight="1">
      <c r="A61" s="80"/>
      <c r="B61" s="25" t="s">
        <v>17</v>
      </c>
      <c r="C61" s="56">
        <f>'смета новая'!F60</f>
        <v>500000</v>
      </c>
      <c r="D61" s="57"/>
      <c r="E61" s="57"/>
      <c r="F61" s="57">
        <f>F62</f>
        <v>500000</v>
      </c>
      <c r="G61" s="57"/>
      <c r="H61" s="57">
        <f t="shared" si="2"/>
        <v>500000</v>
      </c>
      <c r="I61" s="56">
        <f t="shared" si="3"/>
        <v>0</v>
      </c>
      <c r="J61" s="58"/>
    </row>
    <row r="62" spans="1:10" ht="57" customHeight="1">
      <c r="A62" s="80"/>
      <c r="B62" s="25" t="s">
        <v>27</v>
      </c>
      <c r="C62" s="56">
        <f>'смета новая'!F61</f>
        <v>500000</v>
      </c>
      <c r="D62" s="57"/>
      <c r="E62" s="57"/>
      <c r="F62" s="57">
        <f>F63+F64</f>
        <v>500000</v>
      </c>
      <c r="G62" s="57"/>
      <c r="H62" s="57">
        <f t="shared" si="2"/>
        <v>500000</v>
      </c>
      <c r="I62" s="56">
        <f t="shared" si="3"/>
        <v>0</v>
      </c>
      <c r="J62" s="58"/>
    </row>
    <row r="63" spans="1:10" ht="47.25" customHeight="1">
      <c r="A63" s="80"/>
      <c r="B63" s="11" t="s">
        <v>41</v>
      </c>
      <c r="C63" s="102">
        <f>'смета новая'!F62</f>
        <v>200000</v>
      </c>
      <c r="D63" s="57"/>
      <c r="E63" s="57"/>
      <c r="F63" s="57">
        <v>200000</v>
      </c>
      <c r="G63" s="57"/>
      <c r="H63" s="57">
        <f t="shared" si="2"/>
        <v>200000</v>
      </c>
      <c r="I63" s="56">
        <f t="shared" si="3"/>
        <v>0</v>
      </c>
      <c r="J63" s="136"/>
    </row>
    <row r="64" spans="1:10" ht="15.75">
      <c r="A64" s="80"/>
      <c r="B64" s="11" t="s">
        <v>55</v>
      </c>
      <c r="C64" s="102">
        <f>'смета новая'!F63</f>
        <v>300000</v>
      </c>
      <c r="D64" s="57"/>
      <c r="E64" s="57"/>
      <c r="F64" s="57">
        <v>300000</v>
      </c>
      <c r="G64" s="57"/>
      <c r="H64" s="57">
        <f t="shared" si="2"/>
        <v>300000</v>
      </c>
      <c r="I64" s="56">
        <f t="shared" si="3"/>
        <v>0</v>
      </c>
      <c r="J64" s="137"/>
    </row>
    <row r="65" spans="1:10" ht="117" customHeight="1">
      <c r="A65" s="85"/>
      <c r="B65" s="31" t="s">
        <v>61</v>
      </c>
      <c r="C65" s="56">
        <f>C66+C68</f>
        <v>1150000</v>
      </c>
      <c r="D65" s="56">
        <f t="shared" ref="D65:I65" si="9">D66+D68</f>
        <v>0</v>
      </c>
      <c r="E65" s="56">
        <f t="shared" si="9"/>
        <v>0</v>
      </c>
      <c r="F65" s="56">
        <f t="shared" si="9"/>
        <v>1150000</v>
      </c>
      <c r="G65" s="56">
        <f t="shared" si="9"/>
        <v>0</v>
      </c>
      <c r="H65" s="56">
        <f t="shared" si="9"/>
        <v>1150000</v>
      </c>
      <c r="I65" s="56">
        <f t="shared" si="9"/>
        <v>0</v>
      </c>
      <c r="J65" s="58"/>
    </row>
    <row r="66" spans="1:10" ht="96" customHeight="1">
      <c r="A66" s="80"/>
      <c r="B66" s="25" t="s">
        <v>17</v>
      </c>
      <c r="C66" s="56">
        <f>C67</f>
        <v>500000</v>
      </c>
      <c r="D66" s="56">
        <f t="shared" ref="D66:I66" si="10">D67</f>
        <v>0</v>
      </c>
      <c r="E66" s="56">
        <f t="shared" si="10"/>
        <v>0</v>
      </c>
      <c r="F66" s="56">
        <f t="shared" si="10"/>
        <v>500000</v>
      </c>
      <c r="G66" s="56">
        <f t="shared" si="10"/>
        <v>0</v>
      </c>
      <c r="H66" s="56">
        <f t="shared" si="10"/>
        <v>500000</v>
      </c>
      <c r="I66" s="56">
        <f t="shared" si="10"/>
        <v>0</v>
      </c>
      <c r="J66" s="58"/>
    </row>
    <row r="67" spans="1:10" ht="63">
      <c r="A67" s="80"/>
      <c r="B67" s="11" t="s">
        <v>56</v>
      </c>
      <c r="C67" s="56">
        <f>'смета новая'!F66</f>
        <v>500000</v>
      </c>
      <c r="D67" s="57"/>
      <c r="E67" s="57"/>
      <c r="F67" s="57">
        <v>500000</v>
      </c>
      <c r="G67" s="57"/>
      <c r="H67" s="57">
        <f t="shared" si="2"/>
        <v>500000</v>
      </c>
      <c r="I67" s="56">
        <f>C67-H67</f>
        <v>0</v>
      </c>
      <c r="J67" s="58"/>
    </row>
    <row r="68" spans="1:10" ht="64.5" customHeight="1">
      <c r="A68" s="80"/>
      <c r="B68" s="25" t="s">
        <v>27</v>
      </c>
      <c r="C68" s="56">
        <f>C69+C70</f>
        <v>650000</v>
      </c>
      <c r="D68" s="57"/>
      <c r="E68" s="57"/>
      <c r="F68" s="57">
        <f>F69+F70</f>
        <v>650000</v>
      </c>
      <c r="G68" s="57"/>
      <c r="H68" s="57">
        <f t="shared" si="2"/>
        <v>650000</v>
      </c>
      <c r="I68" s="56">
        <f t="shared" si="3"/>
        <v>0</v>
      </c>
      <c r="J68" s="58"/>
    </row>
    <row r="69" spans="1:10" ht="47.25" customHeight="1">
      <c r="A69" s="80"/>
      <c r="B69" s="11" t="s">
        <v>41</v>
      </c>
      <c r="C69" s="102">
        <f>'смета новая'!F68</f>
        <v>200000</v>
      </c>
      <c r="D69" s="57"/>
      <c r="E69" s="57"/>
      <c r="F69" s="57">
        <v>200000</v>
      </c>
      <c r="G69" s="57"/>
      <c r="H69" s="57">
        <f t="shared" si="2"/>
        <v>200000</v>
      </c>
      <c r="I69" s="56">
        <f t="shared" si="3"/>
        <v>0</v>
      </c>
      <c r="J69" s="136"/>
    </row>
    <row r="70" spans="1:10" ht="15.75">
      <c r="A70" s="80"/>
      <c r="B70" s="11" t="s">
        <v>42</v>
      </c>
      <c r="C70" s="102">
        <f>'смета новая'!F69</f>
        <v>450000</v>
      </c>
      <c r="D70" s="57"/>
      <c r="E70" s="57"/>
      <c r="F70" s="57">
        <v>450000</v>
      </c>
      <c r="G70" s="57"/>
      <c r="H70" s="57">
        <f t="shared" si="2"/>
        <v>450000</v>
      </c>
      <c r="I70" s="56">
        <f t="shared" si="3"/>
        <v>0</v>
      </c>
      <c r="J70" s="137"/>
    </row>
    <row r="71" spans="1:10" ht="117.75" customHeight="1">
      <c r="A71" s="85"/>
      <c r="B71" s="31" t="s">
        <v>62</v>
      </c>
      <c r="C71" s="56">
        <f>'смета новая'!F70</f>
        <v>350000</v>
      </c>
      <c r="D71" s="57"/>
      <c r="E71" s="57"/>
      <c r="F71" s="57">
        <f>F72</f>
        <v>350000</v>
      </c>
      <c r="G71" s="57"/>
      <c r="H71" s="57">
        <f t="shared" si="2"/>
        <v>350000</v>
      </c>
      <c r="I71" s="56">
        <f t="shared" si="3"/>
        <v>0</v>
      </c>
      <c r="J71" s="58"/>
    </row>
    <row r="72" spans="1:10" ht="114.75" customHeight="1">
      <c r="A72" s="80"/>
      <c r="B72" s="25" t="s">
        <v>17</v>
      </c>
      <c r="C72" s="56">
        <f>'смета новая'!F71</f>
        <v>350000</v>
      </c>
      <c r="D72" s="57"/>
      <c r="E72" s="57"/>
      <c r="F72" s="57">
        <f>F73</f>
        <v>350000</v>
      </c>
      <c r="G72" s="57"/>
      <c r="H72" s="57">
        <f t="shared" si="2"/>
        <v>350000</v>
      </c>
      <c r="I72" s="56">
        <f t="shared" si="3"/>
        <v>0</v>
      </c>
      <c r="J72" s="58"/>
    </row>
    <row r="73" spans="1:10" ht="66" customHeight="1">
      <c r="A73" s="80"/>
      <c r="B73" s="25" t="s">
        <v>27</v>
      </c>
      <c r="C73" s="56">
        <f>'смета новая'!F72</f>
        <v>350000</v>
      </c>
      <c r="D73" s="57"/>
      <c r="E73" s="57"/>
      <c r="F73" s="57">
        <f>F74+F75</f>
        <v>350000</v>
      </c>
      <c r="G73" s="57"/>
      <c r="H73" s="57">
        <f t="shared" si="2"/>
        <v>350000</v>
      </c>
      <c r="I73" s="56">
        <f t="shared" si="3"/>
        <v>0</v>
      </c>
      <c r="J73" s="58"/>
    </row>
    <row r="74" spans="1:10" ht="36" customHeight="1">
      <c r="A74" s="80"/>
      <c r="B74" s="11" t="s">
        <v>41</v>
      </c>
      <c r="C74" s="102">
        <f>'смета новая'!F73</f>
        <v>200000</v>
      </c>
      <c r="D74" s="57"/>
      <c r="E74" s="57"/>
      <c r="F74" s="57">
        <v>200000</v>
      </c>
      <c r="G74" s="57"/>
      <c r="H74" s="57">
        <f t="shared" si="2"/>
        <v>200000</v>
      </c>
      <c r="I74" s="56">
        <f t="shared" si="3"/>
        <v>0</v>
      </c>
      <c r="J74" s="136"/>
    </row>
    <row r="75" spans="1:10" ht="15.75">
      <c r="A75" s="80"/>
      <c r="B75" s="11" t="s">
        <v>57</v>
      </c>
      <c r="C75" s="102">
        <f>'смета новая'!F74</f>
        <v>150000</v>
      </c>
      <c r="D75" s="57"/>
      <c r="E75" s="57"/>
      <c r="F75" s="57">
        <v>150000</v>
      </c>
      <c r="G75" s="57"/>
      <c r="H75" s="57">
        <f t="shared" si="2"/>
        <v>150000</v>
      </c>
      <c r="I75" s="56">
        <f t="shared" si="3"/>
        <v>0</v>
      </c>
      <c r="J75" s="137"/>
    </row>
    <row r="76" spans="1:10" ht="94.5" customHeight="1">
      <c r="A76" s="85"/>
      <c r="B76" s="31" t="s">
        <v>63</v>
      </c>
      <c r="C76" s="56">
        <f>'смета новая'!F75</f>
        <v>2532320</v>
      </c>
      <c r="D76" s="57">
        <f>D77</f>
        <v>500000</v>
      </c>
      <c r="E76" s="57">
        <f t="shared" ref="E76:G76" si="11">E77</f>
        <v>400000</v>
      </c>
      <c r="F76" s="57">
        <f t="shared" si="11"/>
        <v>600000</v>
      </c>
      <c r="G76" s="57">
        <f t="shared" si="11"/>
        <v>1032320</v>
      </c>
      <c r="H76" s="57">
        <f t="shared" si="2"/>
        <v>2532320</v>
      </c>
      <c r="I76" s="56">
        <f t="shared" si="3"/>
        <v>0</v>
      </c>
      <c r="J76" s="58"/>
    </row>
    <row r="77" spans="1:10" ht="69" customHeight="1">
      <c r="A77" s="80"/>
      <c r="B77" s="25" t="s">
        <v>17</v>
      </c>
      <c r="C77" s="56">
        <f>'смета новая'!F76</f>
        <v>2532320</v>
      </c>
      <c r="D77" s="57">
        <f>D78+D79</f>
        <v>500000</v>
      </c>
      <c r="E77" s="57">
        <f t="shared" ref="E77:G77" si="12">E78+E79</f>
        <v>400000</v>
      </c>
      <c r="F77" s="57">
        <f t="shared" si="12"/>
        <v>600000</v>
      </c>
      <c r="G77" s="57">
        <f t="shared" si="12"/>
        <v>1032320</v>
      </c>
      <c r="H77" s="57">
        <f t="shared" si="2"/>
        <v>2532320</v>
      </c>
      <c r="I77" s="56">
        <f t="shared" si="3"/>
        <v>0</v>
      </c>
      <c r="J77" s="58"/>
    </row>
    <row r="78" spans="1:10" ht="48" customHeight="1">
      <c r="A78" s="80"/>
      <c r="B78" s="11" t="s">
        <v>45</v>
      </c>
      <c r="C78" s="62">
        <f>'смета новая'!F77</f>
        <v>532320</v>
      </c>
      <c r="D78" s="61"/>
      <c r="E78" s="61"/>
      <c r="F78" s="61"/>
      <c r="G78" s="61">
        <v>532320</v>
      </c>
      <c r="H78" s="61">
        <f t="shared" si="2"/>
        <v>532320</v>
      </c>
      <c r="I78" s="62">
        <f t="shared" si="3"/>
        <v>0</v>
      </c>
      <c r="J78" s="139" t="s">
        <v>154</v>
      </c>
    </row>
    <row r="79" spans="1:10" ht="60" customHeight="1">
      <c r="A79" s="80"/>
      <c r="B79" s="11" t="s">
        <v>46</v>
      </c>
      <c r="C79" s="62">
        <f>'смета новая'!F78</f>
        <v>2000000</v>
      </c>
      <c r="D79" s="61">
        <v>500000</v>
      </c>
      <c r="E79" s="61">
        <v>400000</v>
      </c>
      <c r="F79" s="61">
        <v>600000</v>
      </c>
      <c r="G79" s="61">
        <v>500000</v>
      </c>
      <c r="H79" s="61">
        <f t="shared" si="2"/>
        <v>2000000</v>
      </c>
      <c r="I79" s="62">
        <f t="shared" si="3"/>
        <v>0</v>
      </c>
      <c r="J79" s="139" t="s">
        <v>145</v>
      </c>
    </row>
    <row r="80" spans="1:10" ht="205.5" customHeight="1">
      <c r="A80" s="85"/>
      <c r="B80" s="31" t="s">
        <v>106</v>
      </c>
      <c r="C80" s="56">
        <f>C81</f>
        <v>1220000</v>
      </c>
      <c r="D80" s="56">
        <f t="shared" ref="D80:I80" si="13">D81</f>
        <v>0</v>
      </c>
      <c r="E80" s="56">
        <f t="shared" si="13"/>
        <v>0</v>
      </c>
      <c r="F80" s="56">
        <f t="shared" si="13"/>
        <v>1220000</v>
      </c>
      <c r="G80" s="56">
        <f t="shared" si="13"/>
        <v>0</v>
      </c>
      <c r="H80" s="56">
        <f t="shared" si="13"/>
        <v>1220000</v>
      </c>
      <c r="I80" s="56">
        <f t="shared" si="13"/>
        <v>0</v>
      </c>
      <c r="J80" s="58"/>
    </row>
    <row r="81" spans="1:10" ht="118.5" customHeight="1">
      <c r="A81" s="80"/>
      <c r="B81" s="25" t="s">
        <v>17</v>
      </c>
      <c r="C81" s="56">
        <f>C82+C83</f>
        <v>1220000</v>
      </c>
      <c r="D81" s="56">
        <f t="shared" ref="D81:I81" si="14">D82+D83</f>
        <v>0</v>
      </c>
      <c r="E81" s="56">
        <f t="shared" si="14"/>
        <v>0</v>
      </c>
      <c r="F81" s="56">
        <f t="shared" si="14"/>
        <v>1220000</v>
      </c>
      <c r="G81" s="56">
        <f t="shared" si="14"/>
        <v>0</v>
      </c>
      <c r="H81" s="56">
        <f t="shared" si="14"/>
        <v>1220000</v>
      </c>
      <c r="I81" s="56">
        <f t="shared" si="14"/>
        <v>0</v>
      </c>
      <c r="J81" s="58"/>
    </row>
    <row r="82" spans="1:10" ht="64.5" customHeight="1">
      <c r="A82" s="80"/>
      <c r="B82" s="11" t="s">
        <v>47</v>
      </c>
      <c r="C82" s="56">
        <f>'смета новая'!F81</f>
        <v>720000</v>
      </c>
      <c r="D82" s="57"/>
      <c r="E82" s="57"/>
      <c r="F82" s="57">
        <v>720000</v>
      </c>
      <c r="G82" s="57"/>
      <c r="H82" s="57">
        <f t="shared" ref="H82:H87" si="15">D82+E82+F82+G82</f>
        <v>720000</v>
      </c>
      <c r="I82" s="56">
        <f t="shared" ref="I82:I88" si="16">C82-H82</f>
        <v>0</v>
      </c>
      <c r="J82" s="58"/>
    </row>
    <row r="83" spans="1:10" ht="74.25" customHeight="1">
      <c r="A83" s="80"/>
      <c r="B83" s="11" t="s">
        <v>48</v>
      </c>
      <c r="C83" s="56">
        <f>'смета новая'!F82</f>
        <v>500000</v>
      </c>
      <c r="D83" s="57"/>
      <c r="E83" s="57"/>
      <c r="F83" s="57">
        <v>500000</v>
      </c>
      <c r="G83" s="57"/>
      <c r="H83" s="57">
        <f t="shared" si="15"/>
        <v>500000</v>
      </c>
      <c r="I83" s="56">
        <f t="shared" si="16"/>
        <v>0</v>
      </c>
      <c r="J83" s="58"/>
    </row>
    <row r="84" spans="1:10" ht="108.75" customHeight="1">
      <c r="A84" s="85"/>
      <c r="B84" s="31" t="s">
        <v>65</v>
      </c>
      <c r="C84" s="56">
        <f>C85</f>
        <v>1436476</v>
      </c>
      <c r="D84" s="57"/>
      <c r="E84" s="57"/>
      <c r="F84" s="57"/>
      <c r="G84" s="57">
        <f>G85</f>
        <v>1436476</v>
      </c>
      <c r="H84" s="57">
        <f t="shared" si="15"/>
        <v>1436476</v>
      </c>
      <c r="I84" s="56">
        <f t="shared" si="16"/>
        <v>0</v>
      </c>
      <c r="J84" s="58"/>
    </row>
    <row r="85" spans="1:10" ht="86.25" customHeight="1">
      <c r="A85" s="80"/>
      <c r="B85" s="25" t="s">
        <v>17</v>
      </c>
      <c r="C85" s="56">
        <f>C86+C87</f>
        <v>1436476</v>
      </c>
      <c r="D85" s="57">
        <f>D86+D87</f>
        <v>0</v>
      </c>
      <c r="E85" s="57">
        <f t="shared" ref="E85:G85" si="17">E86+E87</f>
        <v>0</v>
      </c>
      <c r="F85" s="57">
        <f t="shared" si="17"/>
        <v>0</v>
      </c>
      <c r="G85" s="57">
        <f t="shared" si="17"/>
        <v>1436476</v>
      </c>
      <c r="H85" s="57">
        <f t="shared" si="15"/>
        <v>1436476</v>
      </c>
      <c r="I85" s="56">
        <f t="shared" si="16"/>
        <v>0</v>
      </c>
      <c r="J85" s="58"/>
    </row>
    <row r="86" spans="1:10" ht="66" customHeight="1">
      <c r="A86" s="80"/>
      <c r="B86" s="11" t="s">
        <v>49</v>
      </c>
      <c r="C86" s="62">
        <f>'смета новая'!F85</f>
        <v>200000</v>
      </c>
      <c r="D86" s="61"/>
      <c r="E86" s="61"/>
      <c r="F86" s="61"/>
      <c r="G86" s="61">
        <v>200000</v>
      </c>
      <c r="H86" s="61">
        <f t="shared" si="15"/>
        <v>200000</v>
      </c>
      <c r="I86" s="62">
        <f t="shared" si="16"/>
        <v>0</v>
      </c>
      <c r="J86" s="139" t="s">
        <v>147</v>
      </c>
    </row>
    <row r="87" spans="1:10" ht="76.5" customHeight="1">
      <c r="A87" s="80"/>
      <c r="B87" s="11" t="s">
        <v>108</v>
      </c>
      <c r="C87" s="62">
        <f>'смета новая'!F86</f>
        <v>1236476</v>
      </c>
      <c r="D87" s="61"/>
      <c r="E87" s="61"/>
      <c r="F87" s="61"/>
      <c r="G87" s="61">
        <v>1236476</v>
      </c>
      <c r="H87" s="61">
        <f t="shared" si="15"/>
        <v>1236476</v>
      </c>
      <c r="I87" s="62">
        <f t="shared" si="16"/>
        <v>0</v>
      </c>
      <c r="J87" s="139" t="s">
        <v>146</v>
      </c>
    </row>
    <row r="88" spans="1:10" ht="15.75" thickBot="1">
      <c r="A88" s="89"/>
      <c r="B88" s="90"/>
      <c r="C88" s="59">
        <f>C13+C32</f>
        <v>17204000</v>
      </c>
      <c r="D88" s="59">
        <f t="shared" ref="D88:H88" si="18">D13+D32</f>
        <v>4522561.54</v>
      </c>
      <c r="E88" s="59">
        <f t="shared" si="18"/>
        <v>3208225.1799999997</v>
      </c>
      <c r="F88" s="59">
        <f t="shared" si="18"/>
        <v>5534999.1799999997</v>
      </c>
      <c r="G88" s="59">
        <f t="shared" si="18"/>
        <v>3938214.1</v>
      </c>
      <c r="H88" s="59">
        <f t="shared" si="18"/>
        <v>17204000</v>
      </c>
      <c r="I88" s="56">
        <f t="shared" si="16"/>
        <v>0</v>
      </c>
      <c r="J88" s="58"/>
    </row>
    <row r="90" spans="1:10">
      <c r="A90" t="s">
        <v>155</v>
      </c>
    </row>
    <row r="92" spans="1:10">
      <c r="A92" t="s">
        <v>156</v>
      </c>
    </row>
  </sheetData>
  <mergeCells count="10">
    <mergeCell ref="J63:J64"/>
    <mergeCell ref="J69:J70"/>
    <mergeCell ref="J74:J75"/>
    <mergeCell ref="A5:I5"/>
    <mergeCell ref="B7:C7"/>
    <mergeCell ref="E7:I7"/>
    <mergeCell ref="D8:I8"/>
    <mergeCell ref="E9:I9"/>
    <mergeCell ref="J57:J59"/>
    <mergeCell ref="J46:J47"/>
  </mergeCells>
  <pageMargins left="0.7" right="0.7" top="0.75" bottom="0.75" header="0.3" footer="0.3"/>
  <pageSetup paperSize="9" scale="4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2023</vt:lpstr>
      <vt:lpstr>отч 1</vt:lpstr>
      <vt:lpstr>прилож 7</vt:lpstr>
      <vt:lpstr>смета новая</vt:lpstr>
      <vt:lpstr>отчет 3</vt:lpstr>
      <vt:lpstr>закл</vt:lpstr>
      <vt:lpstr>'отч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Almagul</cp:lastModifiedBy>
  <cp:lastPrinted>2023-12-14T12:24:56Z</cp:lastPrinted>
  <dcterms:created xsi:type="dcterms:W3CDTF">2021-01-27T10:48:44Z</dcterms:created>
  <dcterms:modified xsi:type="dcterms:W3CDTF">2023-12-15T04:40:25Z</dcterms:modified>
</cp:coreProperties>
</file>