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8550"/>
  </bookViews>
  <sheets>
    <sheet name="смета 25.04" sheetId="1" r:id="rId1"/>
    <sheet name="ШТАТ" sheetId="3" r:id="rId2"/>
  </sheets>
  <calcPr calcId="152511"/>
</workbook>
</file>

<file path=xl/calcChain.xml><?xml version="1.0" encoding="utf-8"?>
<calcChain xmlns="http://schemas.openxmlformats.org/spreadsheetml/2006/main">
  <c r="I55" i="1" l="1"/>
  <c r="I42" i="1"/>
  <c r="I35" i="1"/>
  <c r="G60" i="1"/>
  <c r="H60" i="1"/>
  <c r="G11" i="1"/>
  <c r="H11" i="1"/>
  <c r="F35" i="1"/>
  <c r="F34" i="1"/>
  <c r="F58" i="1"/>
  <c r="I58" i="1"/>
  <c r="E20" i="1"/>
  <c r="F25" i="1"/>
  <c r="I25" i="1"/>
  <c r="F24" i="1"/>
  <c r="I24" i="1"/>
  <c r="F23" i="1"/>
  <c r="I23" i="1"/>
  <c r="F22" i="1"/>
  <c r="I22" i="1"/>
  <c r="F32" i="1"/>
  <c r="F31" i="1"/>
  <c r="I31" i="1"/>
  <c r="F21" i="1"/>
  <c r="F20" i="1"/>
  <c r="I20" i="1"/>
  <c r="F19" i="1"/>
  <c r="I19" i="1"/>
  <c r="F15" i="1"/>
  <c r="F14" i="1"/>
  <c r="I14" i="1"/>
  <c r="F13" i="1"/>
  <c r="I13" i="1"/>
  <c r="E38" i="1"/>
  <c r="E37" i="1"/>
  <c r="E52" i="1"/>
  <c r="D10" i="3"/>
  <c r="D13" i="3"/>
  <c r="D6" i="3"/>
  <c r="K4" i="3"/>
  <c r="K11" i="3"/>
  <c r="K5" i="3"/>
  <c r="K6" i="3"/>
  <c r="F17" i="1"/>
  <c r="I17" i="1"/>
  <c r="K12" i="3"/>
  <c r="K3" i="3"/>
  <c r="D12" i="3"/>
  <c r="D11" i="3"/>
  <c r="G5" i="3"/>
  <c r="G12" i="3"/>
  <c r="E5" i="3"/>
  <c r="G4" i="3"/>
  <c r="G11" i="3"/>
  <c r="G13" i="3"/>
  <c r="E4" i="3"/>
  <c r="J4" i="3"/>
  <c r="J11" i="3"/>
  <c r="G3" i="3"/>
  <c r="G10" i="3"/>
  <c r="E3" i="3"/>
  <c r="I3" i="3"/>
  <c r="F3" i="3"/>
  <c r="I4" i="3"/>
  <c r="I11" i="3"/>
  <c r="E11" i="3"/>
  <c r="E12" i="3"/>
  <c r="F48" i="1"/>
  <c r="I48" i="1"/>
  <c r="E33" i="1"/>
  <c r="F29" i="1"/>
  <c r="I29" i="1"/>
  <c r="F28" i="1"/>
  <c r="I28" i="1"/>
  <c r="F26" i="1"/>
  <c r="I26" i="1"/>
  <c r="F47" i="1"/>
  <c r="I47" i="1"/>
  <c r="F46" i="1"/>
  <c r="F50" i="1"/>
  <c r="I50" i="1"/>
  <c r="F49" i="1"/>
  <c r="I49" i="1"/>
  <c r="F59" i="1"/>
  <c r="I59" i="1"/>
  <c r="F40" i="1"/>
  <c r="I40" i="1"/>
  <c r="F39" i="1"/>
  <c r="F56" i="1"/>
  <c r="F43" i="1"/>
  <c r="F41" i="1"/>
  <c r="I41" i="1"/>
  <c r="F36" i="1"/>
  <c r="I36" i="1"/>
  <c r="E57" i="1"/>
  <c r="E41" i="1"/>
  <c r="F53" i="1"/>
  <c r="I53" i="1"/>
  <c r="I39" i="1"/>
  <c r="E6" i="3"/>
  <c r="J5" i="3"/>
  <c r="F10" i="3"/>
  <c r="J3" i="3"/>
  <c r="J10" i="3"/>
  <c r="J13" i="3"/>
  <c r="K10" i="3"/>
  <c r="K13" i="3"/>
  <c r="J12" i="3"/>
  <c r="J6" i="3"/>
  <c r="I10" i="3"/>
  <c r="F5" i="3"/>
  <c r="E10" i="3"/>
  <c r="E13" i="3"/>
  <c r="H3" i="3"/>
  <c r="G6" i="3"/>
  <c r="F4" i="3"/>
  <c r="I5" i="3"/>
  <c r="I12" i="3"/>
  <c r="F11" i="3"/>
  <c r="H4" i="3"/>
  <c r="H11" i="3"/>
  <c r="I6" i="3"/>
  <c r="H10" i="3"/>
  <c r="H5" i="3"/>
  <c r="H12" i="3"/>
  <c r="F12" i="3"/>
  <c r="I13" i="3"/>
  <c r="F6" i="3"/>
  <c r="F16" i="1"/>
  <c r="I16" i="1"/>
  <c r="H6" i="3"/>
  <c r="H13" i="3"/>
  <c r="F13" i="3"/>
  <c r="I54" i="1"/>
  <c r="F12" i="1"/>
  <c r="F11" i="1"/>
  <c r="F55" i="1"/>
  <c r="F54" i="1"/>
  <c r="F42" i="1"/>
  <c r="I34" i="1"/>
  <c r="F38" i="1"/>
  <c r="I38" i="1"/>
  <c r="I43" i="1"/>
  <c r="I56" i="1"/>
  <c r="I21" i="1"/>
  <c r="F27" i="1"/>
  <c r="F52" i="1"/>
  <c r="I46" i="1"/>
  <c r="G10" i="1"/>
  <c r="E10" i="1"/>
  <c r="I15" i="1"/>
  <c r="I12" i="1"/>
  <c r="I11" i="1"/>
  <c r="F37" i="1"/>
  <c r="F10" i="1"/>
  <c r="F51" i="1"/>
  <c r="I51" i="1"/>
  <c r="I52" i="1"/>
  <c r="I10" i="1"/>
  <c r="I27" i="1"/>
  <c r="I37" i="1"/>
  <c r="F33" i="1"/>
  <c r="I33" i="1"/>
  <c r="F45" i="1"/>
  <c r="F57" i="1"/>
  <c r="I57" i="1"/>
  <c r="I32" i="1"/>
  <c r="I45" i="1"/>
  <c r="F44" i="1"/>
  <c r="I44" i="1"/>
  <c r="F30" i="1"/>
  <c r="I30" i="1"/>
  <c r="I60" i="1"/>
  <c r="F60" i="1"/>
</calcChain>
</file>

<file path=xl/sharedStrings.xml><?xml version="1.0" encoding="utf-8"?>
<sst xmlns="http://schemas.openxmlformats.org/spreadsheetml/2006/main" count="137" uniqueCount="92">
  <si>
    <t>№</t>
  </si>
  <si>
    <t>Статьи расходов*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</si>
  <si>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</si>
  <si>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</si>
  <si>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</si>
  <si>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</si>
  <si>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</si>
  <si>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</si>
  <si>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Другие источники софинансирования</t>
  </si>
  <si>
    <t>Средства гранта</t>
  </si>
  <si>
    <t>Административные затраты:</t>
  </si>
  <si>
    <t>1) заработная плата, в том числе:</t>
  </si>
  <si>
    <t xml:space="preserve">Координатор проекта </t>
  </si>
  <si>
    <t>мес/чел</t>
  </si>
  <si>
    <t xml:space="preserve">Бухгалтер </t>
  </si>
  <si>
    <t>2) социальный налог и социальные отчисления</t>
  </si>
  <si>
    <t>мес</t>
  </si>
  <si>
    <t>3) обязательное медицинское страхование</t>
  </si>
  <si>
    <t>4) банковские услуги</t>
  </si>
  <si>
    <t>Материально-техническое обеспечение</t>
  </si>
  <si>
    <t>Прямые расходы:</t>
  </si>
  <si>
    <t>5) Расходы на оплату услуг связи и интернет, в том числе:</t>
  </si>
  <si>
    <t>Услуга</t>
  </si>
  <si>
    <t>шт</t>
  </si>
  <si>
    <t>услуга</t>
  </si>
  <si>
    <t>ИТОГО</t>
  </si>
  <si>
    <t>Расходы на оплату услуг связи и интернет г.Алматы</t>
  </si>
  <si>
    <t>Специалист по связям с общественностью</t>
  </si>
  <si>
    <t>Расходы по оплате работ и услуг, оказываемых фиическими лицами, в том числе:</t>
  </si>
  <si>
    <t>Психолог</t>
  </si>
  <si>
    <t>Техническое сопровождение веб-сайта</t>
  </si>
  <si>
    <t>Юрист</t>
  </si>
  <si>
    <t>Расходы по оплате работ и услуг, оказываемых юридическими лицами, в том числе:</t>
  </si>
  <si>
    <r>
      <t xml:space="preserve">Полиграфические услуги, в том числе: </t>
    </r>
    <r>
      <rPr>
        <sz val="12"/>
        <rFont val="Times New Roman"/>
        <family val="1"/>
        <charset val="204"/>
      </rPr>
      <t>издание методического пособия</t>
    </r>
  </si>
  <si>
    <t>услуга тренеров (5 курсов*4 месяца*по 1 тренеру)</t>
  </si>
  <si>
    <t xml:space="preserve"> </t>
  </si>
  <si>
    <t>Техническое сопровождение вебинаров</t>
  </si>
  <si>
    <t>Услуги тренера (2 тренера*200000*7 тренингов)</t>
  </si>
  <si>
    <t>Координатор г. Нур-Султан</t>
  </si>
  <si>
    <t>microsoft office</t>
  </si>
  <si>
    <t>Ноутбук</t>
  </si>
  <si>
    <t>Психолог-консултант Телефона доверия № 150</t>
  </si>
  <si>
    <t>Грантополучатель:</t>
  </si>
  <si>
    <t>«СОГЛАСОВАНО»</t>
  </si>
  <si>
    <t>Грантодатель:</t>
  </si>
  <si>
    <t xml:space="preserve">НАО «Центр поддержки гражданских инициатив» </t>
  </si>
  <si>
    <t>Приложение № 2 
к Договору о предоставлении гранта 
от «31» марта 2022 года №52</t>
  </si>
  <si>
    <t xml:space="preserve">Смета расходов по реализации социального проекта </t>
  </si>
  <si>
    <t>Грантополучатель: Объединение юридических лиц «Союз кризисных центров»</t>
  </si>
  <si>
    <t>Тема гранта: Разработка и реализация комплекса мер по поддержке семей с детьми, находящихся в трудной жизненной ситуации</t>
  </si>
  <si>
    <t>Сумма гранта: 30 000 000 (тридцать миллионов) тенге</t>
  </si>
  <si>
    <t>8) почтовые расходы</t>
  </si>
  <si>
    <t>9) канцелярские товары</t>
  </si>
  <si>
    <t>10) заправка картриджа</t>
  </si>
  <si>
    <t>11) USB-флэшки</t>
  </si>
  <si>
    <t>сотрудники</t>
  </si>
  <si>
    <t xml:space="preserve">оклад </t>
  </si>
  <si>
    <t xml:space="preserve">ОПВ </t>
  </si>
  <si>
    <t>ИПН</t>
  </si>
  <si>
    <t>ВОСМС</t>
  </si>
  <si>
    <t>на руки</t>
  </si>
  <si>
    <t>СН</t>
  </si>
  <si>
    <t>СО</t>
  </si>
  <si>
    <t>ОСМС</t>
  </si>
  <si>
    <t>Координатор в г. Нур-Султан</t>
  </si>
  <si>
    <t>Итого</t>
  </si>
  <si>
    <t>Консультанты в 16 регионах РК (80 000*16 регионов*5 месяцев)</t>
  </si>
  <si>
    <t>Таргетированная реклама (8 мес*70 000)</t>
  </si>
  <si>
    <t>12) Антивирус</t>
  </si>
  <si>
    <t xml:space="preserve">Расходы на содержание коммуникационного центра в г. Нур-Султан </t>
  </si>
  <si>
    <t>Мероприятие 1.1. Создание коммуникационного центра по поддержке семей, находящихся в трудной жизненной ситуации (центр в г. Нур-Султан)</t>
  </si>
  <si>
    <t xml:space="preserve">Расходы по оплате работ и услуг, оказываемых физическими лицами, в том числе:                                                </t>
  </si>
  <si>
    <t>Услуги эксперта</t>
  </si>
  <si>
    <t>Мероприятие 3.1. разработка и издание методического пособия (на каз. и рус языках) по организации эффективной деятельности региональных центров для многодетных, малообеспеченных семей.</t>
  </si>
  <si>
    <t xml:space="preserve">Мероприятие 4.1. Оказание членам многодетных и малообеспеченных семей информационно-консультативной и ресурсной поддержки по юридическим, психологическим, социально-педагогическим, образовательным и другим вопросам по принципу «одного окна». </t>
  </si>
  <si>
    <t xml:space="preserve">Мероприятие 5.1. Организация и проведение обучающих курсов для женщин из многодетных и малообеспеченных семей на безвозмездной основе с привлечением квалифицированных специалистов с выдачей сертификатов. </t>
  </si>
  <si>
    <t>Повышение квалификации специалистов региональных центров</t>
  </si>
  <si>
    <t xml:space="preserve">Организация ежеквартального он-лаин мониторинга и оценки деятельности не менее 3 региональных центров с выработкой рекомендаций по улучшению деятельности и обобщению лучших социальных технологий действующих центров. </t>
  </si>
  <si>
    <t xml:space="preserve">Расходы по оплате работ и услуг, оказываемых физическими лицами, в том числе:  </t>
  </si>
  <si>
    <t>Услуги экспертов (2 эксперта*350 000*3 мес)</t>
  </si>
  <si>
    <t xml:space="preserve">Расходы по оплате работ и услуг, оказываемых физическими лицами, в том числе:   </t>
  </si>
  <si>
    <t>Услуги экспертов (2 эксперта*300 000*4 мес)</t>
  </si>
  <si>
    <t>Проведение информационных кампаний</t>
  </si>
  <si>
    <t>Мероприятие 6.1. Проведение  анализа и выработка рекомендаций по внесению изменений в НПА РК</t>
  </si>
  <si>
    <r>
      <t xml:space="preserve">С Приложением № </t>
    </r>
    <r>
      <rPr>
        <sz val="12"/>
        <color indexed="8"/>
        <rFont val="Times New Roman"/>
        <family val="1"/>
        <charset val="204"/>
      </rPr>
      <t xml:space="preserve">2 ознакомлен и согласен: </t>
    </r>
  </si>
  <si>
    <t xml:space="preserve">И. о. Председателя Правления </t>
  </si>
  <si>
    <t>_________________ / Құрман Ғ. П.</t>
  </si>
  <si>
    <t xml:space="preserve">Заместитель Председателя Правления </t>
  </si>
  <si>
    <t>_________________ / Бисембиев Ж. О.</t>
  </si>
  <si>
    <t>Главный менеджер Департамента управления проектами</t>
  </si>
  <si>
    <t>Председатель _________________ З.Байсакова</t>
  </si>
  <si>
    <t>________________ / Аленова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</si>
</sst>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₽_-;\-* #,##0\ _₽_-;_-* &quot;-&quot;\ _₽_-;_-@_-"/>
    <numFmt numFmtId="168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168" fontId="6" fillId="0" borderId="0" applyFont="0" applyFill="0" applyBorder="0" applyAlignment="0" applyProtection="0"/>
  </cellStyleXfs>
  <cellXfs count="95">
    <xf numFmtId="0" fontId="0" fillId="0" borderId="0" xfId="0"/>
    <xf numFmtId="0" fontId="9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1" fillId="2" borderId="1" xfId="2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1" fontId="2" fillId="2" borderId="2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1" fillId="2" borderId="2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5"/>
    </xf>
    <xf numFmtId="0" fontId="10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/>
    <xf numFmtId="0" fontId="1" fillId="2" borderId="2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2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0" fontId="10" fillId="2" borderId="0" xfId="0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9" fillId="0" borderId="0" xfId="0" applyNumberFormat="1" applyFont="1"/>
    <xf numFmtId="0" fontId="15" fillId="0" borderId="0" xfId="0" applyFont="1" applyAlignment="1">
      <alignment horizontal="left" vertical="center" indent="10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Fill="1"/>
    <xf numFmtId="0" fontId="16" fillId="2" borderId="0" xfId="0" applyFont="1" applyFill="1" applyAlignment="1">
      <alignment vertical="center" wrapText="1"/>
    </xf>
    <xf numFmtId="3" fontId="14" fillId="0" borderId="8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zoomScale="70" zoomScaleNormal="70" workbookViewId="0">
      <selection activeCell="B15" sqref="B15"/>
    </sheetView>
  </sheetViews>
  <sheetFormatPr defaultRowHeight="14" x14ac:dyDescent="0.3"/>
  <cols>
    <col min="1" max="1" width="5.81640625" style="1" customWidth="1"/>
    <col min="2" max="2" width="42" style="1" customWidth="1"/>
    <col min="3" max="3" width="16" style="1" customWidth="1"/>
    <col min="4" max="4" width="13" style="17" customWidth="1"/>
    <col min="5" max="5" width="16.26953125" style="17" customWidth="1"/>
    <col min="6" max="6" width="19.1796875" style="17" customWidth="1"/>
    <col min="7" max="7" width="15.453125" style="1" customWidth="1"/>
    <col min="8" max="8" width="14.54296875" style="1" customWidth="1"/>
    <col min="9" max="9" width="17.1796875" style="17" customWidth="1"/>
    <col min="10" max="10" width="11.1796875" style="1" bestFit="1" customWidth="1"/>
    <col min="11" max="11" width="8.7265625" style="1"/>
    <col min="12" max="12" width="11" style="1" bestFit="1" customWidth="1"/>
    <col min="13" max="16384" width="8.7265625" style="1"/>
  </cols>
  <sheetData>
    <row r="1" spans="1:9" ht="51.75" customHeight="1" x14ac:dyDescent="0.3">
      <c r="A1" s="90" t="s">
        <v>46</v>
      </c>
      <c r="B1" s="90"/>
      <c r="C1" s="90"/>
      <c r="D1" s="90"/>
      <c r="E1" s="90"/>
      <c r="F1" s="90"/>
      <c r="G1" s="90"/>
      <c r="H1" s="90"/>
      <c r="I1" s="90"/>
    </row>
    <row r="2" spans="1:9" ht="15.5" hidden="1" x14ac:dyDescent="0.35">
      <c r="A2" s="21"/>
      <c r="B2" s="22"/>
      <c r="C2" s="22"/>
      <c r="D2" s="64"/>
      <c r="E2" s="22"/>
      <c r="F2" s="22"/>
      <c r="G2" s="22"/>
      <c r="H2" s="22"/>
      <c r="I2" s="22"/>
    </row>
    <row r="3" spans="1:9" ht="46.5" customHeight="1" x14ac:dyDescent="0.3">
      <c r="A3" s="91" t="s">
        <v>47</v>
      </c>
      <c r="B3" s="91"/>
      <c r="C3" s="91"/>
      <c r="D3" s="91"/>
      <c r="E3" s="91"/>
      <c r="F3" s="91"/>
      <c r="G3" s="91"/>
      <c r="H3" s="91"/>
      <c r="I3" s="91"/>
    </row>
    <row r="4" spans="1:9" ht="61.5" hidden="1" customHeight="1" x14ac:dyDescent="0.35">
      <c r="A4" s="23"/>
      <c r="B4" s="22"/>
      <c r="C4" s="22"/>
      <c r="D4" s="64"/>
      <c r="E4" s="22"/>
      <c r="F4" s="22"/>
      <c r="G4" s="22"/>
      <c r="H4" s="22"/>
      <c r="I4" s="22"/>
    </row>
    <row r="5" spans="1:9" ht="17.5" x14ac:dyDescent="0.3">
      <c r="A5" s="92" t="s">
        <v>48</v>
      </c>
      <c r="B5" s="92"/>
      <c r="C5" s="92"/>
      <c r="D5" s="92"/>
      <c r="E5" s="92"/>
      <c r="F5" s="92"/>
      <c r="G5" s="92"/>
      <c r="H5" s="92"/>
      <c r="I5" s="92"/>
    </row>
    <row r="6" spans="1:9" ht="17.5" x14ac:dyDescent="0.3">
      <c r="A6" s="92" t="s">
        <v>49</v>
      </c>
      <c r="B6" s="92"/>
      <c r="C6" s="92"/>
      <c r="D6" s="92"/>
      <c r="E6" s="92"/>
      <c r="F6" s="92"/>
      <c r="G6" s="92"/>
      <c r="H6" s="92"/>
      <c r="I6" s="92"/>
    </row>
    <row r="7" spans="1:9" ht="17.5" x14ac:dyDescent="0.3">
      <c r="A7" s="93" t="s">
        <v>50</v>
      </c>
      <c r="B7" s="93"/>
      <c r="C7" s="93"/>
      <c r="D7" s="93"/>
      <c r="E7" s="93"/>
      <c r="F7" s="93"/>
      <c r="G7" s="93"/>
      <c r="H7" s="93"/>
      <c r="I7" s="93"/>
    </row>
    <row r="8" spans="1:9" ht="15.5" x14ac:dyDescent="0.3">
      <c r="A8" s="86" t="s">
        <v>0</v>
      </c>
      <c r="B8" s="86" t="s">
        <v>1</v>
      </c>
      <c r="C8" s="86" t="s">
        <v>2</v>
      </c>
      <c r="D8" s="86" t="s">
        <v>3</v>
      </c>
      <c r="E8" s="86" t="s">
        <v>4</v>
      </c>
      <c r="F8" s="86" t="s">
        <v>5</v>
      </c>
      <c r="G8" s="86" t="s">
        <v>6</v>
      </c>
      <c r="H8" s="86"/>
      <c r="I8" s="86"/>
    </row>
    <row r="9" spans="1:9" ht="71.25" customHeight="1" x14ac:dyDescent="0.3">
      <c r="A9" s="86"/>
      <c r="B9" s="86"/>
      <c r="C9" s="86"/>
      <c r="D9" s="86"/>
      <c r="E9" s="86"/>
      <c r="F9" s="86"/>
      <c r="G9" s="6" t="s">
        <v>7</v>
      </c>
      <c r="H9" s="6" t="s">
        <v>8</v>
      </c>
      <c r="I9" s="6" t="s">
        <v>9</v>
      </c>
    </row>
    <row r="10" spans="1:9" ht="15.75" hidden="1" customHeight="1" x14ac:dyDescent="0.3">
      <c r="A10" s="24">
        <v>1</v>
      </c>
      <c r="B10" s="25" t="s">
        <v>10</v>
      </c>
      <c r="C10" s="26"/>
      <c r="D10" s="52"/>
      <c r="E10" s="27" t="e">
        <f>E12+E16+E17+E19+E20+#REF!+E22+E23+E24+#REF!</f>
        <v>#REF!</v>
      </c>
      <c r="F10" s="27" t="e">
        <f>F12+F16+F17+F19+F20+#REF!+F22+F23+F24+#REF!</f>
        <v>#REF!</v>
      </c>
      <c r="G10" s="27" t="e">
        <f>G12+G16+G17+G19+G20+#REF!</f>
        <v>#REF!</v>
      </c>
      <c r="H10" s="28"/>
      <c r="I10" s="28" t="e">
        <f>I12+I16+I17+I19+I20+#REF!+I22+I23+I24+#REF!</f>
        <v>#REF!</v>
      </c>
    </row>
    <row r="11" spans="1:9" ht="15.75" customHeight="1" x14ac:dyDescent="0.3">
      <c r="A11" s="24"/>
      <c r="B11" s="25" t="s">
        <v>10</v>
      </c>
      <c r="C11" s="26"/>
      <c r="D11" s="52"/>
      <c r="E11" s="27"/>
      <c r="F11" s="27">
        <f>F12+F16+F17+F19+F20+F22+F23+F24+F25+F26</f>
        <v>4993144</v>
      </c>
      <c r="G11" s="27">
        <f>G12+G16+G17+G19+G20+G22+G23+G24+G25+G26</f>
        <v>0</v>
      </c>
      <c r="H11" s="27">
        <f>H12+H16+H17+H19+H20+H22+H23+H24+H25+H26</f>
        <v>0</v>
      </c>
      <c r="I11" s="27">
        <f>I12+I16+I17+I19+I20+I22+I23+I24+I25+I26</f>
        <v>4993144</v>
      </c>
    </row>
    <row r="12" spans="1:9" ht="23.25" customHeight="1" x14ac:dyDescent="0.3">
      <c r="A12" s="29"/>
      <c r="B12" s="26" t="s">
        <v>11</v>
      </c>
      <c r="C12" s="30"/>
      <c r="D12" s="30"/>
      <c r="E12" s="30"/>
      <c r="F12" s="30">
        <f>SUM(F13:F15)</f>
        <v>3280000</v>
      </c>
      <c r="G12" s="30"/>
      <c r="H12" s="30"/>
      <c r="I12" s="30">
        <f>SUM(I13:I15)</f>
        <v>3280000</v>
      </c>
    </row>
    <row r="13" spans="1:9" ht="36.75" customHeight="1" x14ac:dyDescent="0.3">
      <c r="A13" s="29"/>
      <c r="B13" s="29" t="s">
        <v>12</v>
      </c>
      <c r="C13" s="3" t="s">
        <v>13</v>
      </c>
      <c r="D13" s="52">
        <v>8</v>
      </c>
      <c r="E13" s="31">
        <v>180000</v>
      </c>
      <c r="F13" s="31">
        <f>D13*E13</f>
        <v>1440000</v>
      </c>
      <c r="G13" s="3"/>
      <c r="H13" s="3"/>
      <c r="I13" s="31">
        <f>F13</f>
        <v>1440000</v>
      </c>
    </row>
    <row r="14" spans="1:9" ht="18" customHeight="1" x14ac:dyDescent="0.3">
      <c r="A14" s="29"/>
      <c r="B14" s="29" t="s">
        <v>14</v>
      </c>
      <c r="C14" s="3" t="s">
        <v>13</v>
      </c>
      <c r="D14" s="52">
        <v>8</v>
      </c>
      <c r="E14" s="31">
        <v>130000</v>
      </c>
      <c r="F14" s="31">
        <f>D14*E14</f>
        <v>1040000</v>
      </c>
      <c r="G14" s="3"/>
      <c r="H14" s="3"/>
      <c r="I14" s="31">
        <f>F14</f>
        <v>1040000</v>
      </c>
    </row>
    <row r="15" spans="1:9" ht="15.5" x14ac:dyDescent="0.3">
      <c r="A15" s="29"/>
      <c r="B15" s="29" t="s">
        <v>27</v>
      </c>
      <c r="C15" s="3" t="s">
        <v>13</v>
      </c>
      <c r="D15" s="52">
        <v>8</v>
      </c>
      <c r="E15" s="31">
        <v>100000</v>
      </c>
      <c r="F15" s="31">
        <f>D15*E15</f>
        <v>800000</v>
      </c>
      <c r="G15" s="3"/>
      <c r="H15" s="3"/>
      <c r="I15" s="31">
        <f>F15</f>
        <v>800000</v>
      </c>
    </row>
    <row r="16" spans="1:9" ht="30" x14ac:dyDescent="0.3">
      <c r="A16" s="29"/>
      <c r="B16" s="25" t="s">
        <v>15</v>
      </c>
      <c r="C16" s="3" t="s">
        <v>16</v>
      </c>
      <c r="D16" s="52">
        <v>8</v>
      </c>
      <c r="E16" s="30">
        <v>34276</v>
      </c>
      <c r="F16" s="30">
        <f>E16*D16</f>
        <v>274208</v>
      </c>
      <c r="G16" s="3"/>
      <c r="H16" s="3"/>
      <c r="I16" s="30">
        <f>F16</f>
        <v>274208</v>
      </c>
    </row>
    <row r="17" spans="1:9" ht="15.75" customHeight="1" x14ac:dyDescent="0.3">
      <c r="A17" s="84"/>
      <c r="B17" s="85" t="s">
        <v>17</v>
      </c>
      <c r="C17" s="88" t="s">
        <v>16</v>
      </c>
      <c r="D17" s="86">
        <v>8</v>
      </c>
      <c r="E17" s="82">
        <v>12300</v>
      </c>
      <c r="F17" s="82">
        <f>E17*D17</f>
        <v>98400</v>
      </c>
      <c r="G17" s="87"/>
      <c r="H17" s="87"/>
      <c r="I17" s="82">
        <f>F17</f>
        <v>98400</v>
      </c>
    </row>
    <row r="18" spans="1:9" ht="15.75" customHeight="1" x14ac:dyDescent="0.3">
      <c r="A18" s="84"/>
      <c r="B18" s="85"/>
      <c r="C18" s="89"/>
      <c r="D18" s="86"/>
      <c r="E18" s="83"/>
      <c r="F18" s="83"/>
      <c r="G18" s="87"/>
      <c r="H18" s="87"/>
      <c r="I18" s="83"/>
    </row>
    <row r="19" spans="1:9" ht="24" customHeight="1" x14ac:dyDescent="0.3">
      <c r="A19" s="29"/>
      <c r="B19" s="25" t="s">
        <v>18</v>
      </c>
      <c r="C19" s="3" t="s">
        <v>16</v>
      </c>
      <c r="D19" s="52">
        <v>8</v>
      </c>
      <c r="E19" s="30">
        <v>12500</v>
      </c>
      <c r="F19" s="30">
        <f>D19*E19</f>
        <v>100000</v>
      </c>
      <c r="G19" s="3"/>
      <c r="H19" s="3"/>
      <c r="I19" s="30">
        <f>F19</f>
        <v>100000</v>
      </c>
    </row>
    <row r="20" spans="1:9" ht="30" x14ac:dyDescent="0.3">
      <c r="A20" s="29"/>
      <c r="B20" s="25" t="s">
        <v>21</v>
      </c>
      <c r="C20" s="3"/>
      <c r="D20" s="52"/>
      <c r="E20" s="30">
        <f>E21</f>
        <v>80000</v>
      </c>
      <c r="F20" s="30">
        <f>F21</f>
        <v>640000</v>
      </c>
      <c r="G20" s="3"/>
      <c r="H20" s="3"/>
      <c r="I20" s="30">
        <f>F20</f>
        <v>640000</v>
      </c>
    </row>
    <row r="21" spans="1:9" ht="31" x14ac:dyDescent="0.3">
      <c r="A21" s="29"/>
      <c r="B21" s="69" t="s">
        <v>26</v>
      </c>
      <c r="C21" s="3" t="s">
        <v>16</v>
      </c>
      <c r="D21" s="52">
        <v>8</v>
      </c>
      <c r="E21" s="31">
        <v>80000</v>
      </c>
      <c r="F21" s="31">
        <f>D21*E21</f>
        <v>640000</v>
      </c>
      <c r="G21" s="31"/>
      <c r="H21" s="31"/>
      <c r="I21" s="31">
        <f>F21</f>
        <v>640000</v>
      </c>
    </row>
    <row r="22" spans="1:9" ht="33" customHeight="1" x14ac:dyDescent="0.3">
      <c r="A22" s="32"/>
      <c r="B22" s="33" t="s">
        <v>51</v>
      </c>
      <c r="C22" s="3" t="s">
        <v>24</v>
      </c>
      <c r="D22" s="37">
        <v>8</v>
      </c>
      <c r="E22" s="34">
        <v>12500</v>
      </c>
      <c r="F22" s="30">
        <f>E22*D22</f>
        <v>100000</v>
      </c>
      <c r="G22" s="34"/>
      <c r="H22" s="30"/>
      <c r="I22" s="30">
        <f>F22</f>
        <v>100000</v>
      </c>
    </row>
    <row r="23" spans="1:9" ht="41.25" customHeight="1" x14ac:dyDescent="0.3">
      <c r="A23" s="32"/>
      <c r="B23" s="33" t="s">
        <v>52</v>
      </c>
      <c r="C23" s="3" t="s">
        <v>16</v>
      </c>
      <c r="D23" s="37">
        <v>8</v>
      </c>
      <c r="E23" s="34">
        <v>27567</v>
      </c>
      <c r="F23" s="30">
        <f>E23*D23</f>
        <v>220536</v>
      </c>
      <c r="G23" s="34"/>
      <c r="H23" s="30"/>
      <c r="I23" s="30">
        <f t="shared" ref="I23:I30" si="0">F23</f>
        <v>220536</v>
      </c>
    </row>
    <row r="24" spans="1:9" ht="23.25" customHeight="1" x14ac:dyDescent="0.3">
      <c r="A24" s="32"/>
      <c r="B24" s="33" t="s">
        <v>53</v>
      </c>
      <c r="C24" s="3" t="s">
        <v>24</v>
      </c>
      <c r="D24" s="37">
        <v>8</v>
      </c>
      <c r="E24" s="34">
        <v>12500</v>
      </c>
      <c r="F24" s="30">
        <f>E24*D24</f>
        <v>100000</v>
      </c>
      <c r="G24" s="34"/>
      <c r="H24" s="30"/>
      <c r="I24" s="30">
        <f t="shared" si="0"/>
        <v>100000</v>
      </c>
    </row>
    <row r="25" spans="1:9" ht="37.5" customHeight="1" x14ac:dyDescent="0.3">
      <c r="A25" s="32"/>
      <c r="B25" s="33" t="s">
        <v>54</v>
      </c>
      <c r="C25" s="3" t="s">
        <v>23</v>
      </c>
      <c r="D25" s="37">
        <v>15</v>
      </c>
      <c r="E25" s="34">
        <v>4000</v>
      </c>
      <c r="F25" s="30">
        <f>E25*D25</f>
        <v>60000</v>
      </c>
      <c r="G25" s="34"/>
      <c r="H25" s="30"/>
      <c r="I25" s="30">
        <f t="shared" si="0"/>
        <v>60000</v>
      </c>
    </row>
    <row r="26" spans="1:9" ht="37.5" customHeight="1" x14ac:dyDescent="0.3">
      <c r="A26" s="37"/>
      <c r="B26" s="36" t="s">
        <v>68</v>
      </c>
      <c r="C26" s="2" t="s">
        <v>23</v>
      </c>
      <c r="D26" s="35">
        <v>10</v>
      </c>
      <c r="E26" s="65">
        <v>12000</v>
      </c>
      <c r="F26" s="38">
        <f>E26*D26</f>
        <v>120000</v>
      </c>
      <c r="G26" s="35"/>
      <c r="H26" s="38"/>
      <c r="I26" s="38">
        <f>F26</f>
        <v>120000</v>
      </c>
    </row>
    <row r="27" spans="1:9" ht="48.75" customHeight="1" x14ac:dyDescent="0.3">
      <c r="A27" s="35">
        <v>2</v>
      </c>
      <c r="B27" s="36" t="s">
        <v>19</v>
      </c>
      <c r="C27" s="30"/>
      <c r="D27" s="37"/>
      <c r="E27" s="34"/>
      <c r="F27" s="38">
        <f>SUM(F28:F29)</f>
        <v>750000</v>
      </c>
      <c r="G27" s="37"/>
      <c r="H27" s="38"/>
      <c r="I27" s="38">
        <f>F27</f>
        <v>750000</v>
      </c>
    </row>
    <row r="28" spans="1:9" ht="34.5" customHeight="1" x14ac:dyDescent="0.3">
      <c r="A28" s="29"/>
      <c r="B28" s="29" t="s">
        <v>39</v>
      </c>
      <c r="C28" s="6" t="s">
        <v>23</v>
      </c>
      <c r="D28" s="52">
        <v>2</v>
      </c>
      <c r="E28" s="31">
        <v>125000</v>
      </c>
      <c r="F28" s="39">
        <f>E28*D28</f>
        <v>250000</v>
      </c>
      <c r="G28" s="3"/>
      <c r="H28" s="3"/>
      <c r="I28" s="39">
        <f>F28</f>
        <v>250000</v>
      </c>
    </row>
    <row r="29" spans="1:9" ht="34.5" customHeight="1" x14ac:dyDescent="0.3">
      <c r="A29" s="29"/>
      <c r="B29" s="29" t="s">
        <v>40</v>
      </c>
      <c r="C29" s="6" t="s">
        <v>23</v>
      </c>
      <c r="D29" s="52">
        <v>2</v>
      </c>
      <c r="E29" s="31">
        <v>250000</v>
      </c>
      <c r="F29" s="39">
        <f>E29*D29</f>
        <v>500000</v>
      </c>
      <c r="G29" s="3"/>
      <c r="H29" s="3"/>
      <c r="I29" s="39">
        <f>F29</f>
        <v>500000</v>
      </c>
    </row>
    <row r="30" spans="1:9" ht="31.5" customHeight="1" x14ac:dyDescent="0.3">
      <c r="A30" s="25">
        <v>3</v>
      </c>
      <c r="B30" s="25" t="s">
        <v>20</v>
      </c>
      <c r="C30" s="29"/>
      <c r="D30" s="52"/>
      <c r="E30" s="38"/>
      <c r="F30" s="38">
        <f>F31+F33+F44+F51+F54+F57</f>
        <v>24256856</v>
      </c>
      <c r="G30" s="38"/>
      <c r="H30" s="38"/>
      <c r="I30" s="38">
        <f t="shared" si="0"/>
        <v>24256856</v>
      </c>
    </row>
    <row r="31" spans="1:9" ht="81" customHeight="1" x14ac:dyDescent="0.3">
      <c r="A31" s="67"/>
      <c r="B31" s="67" t="s">
        <v>70</v>
      </c>
      <c r="C31" s="66"/>
      <c r="D31" s="68"/>
      <c r="E31" s="38"/>
      <c r="F31" s="38">
        <f>F32</f>
        <v>1200000</v>
      </c>
      <c r="G31" s="38"/>
      <c r="H31" s="38"/>
      <c r="I31" s="38">
        <f t="shared" ref="I31:I44" si="1">F31</f>
        <v>1200000</v>
      </c>
    </row>
    <row r="32" spans="1:9" ht="81" customHeight="1" x14ac:dyDescent="0.3">
      <c r="A32" s="29" t="s">
        <v>35</v>
      </c>
      <c r="B32" s="3" t="s">
        <v>69</v>
      </c>
      <c r="C32" s="3" t="s">
        <v>16</v>
      </c>
      <c r="D32" s="52">
        <v>8</v>
      </c>
      <c r="E32" s="31">
        <v>150000</v>
      </c>
      <c r="F32" s="31">
        <f>E32*D32</f>
        <v>1200000</v>
      </c>
      <c r="G32" s="31"/>
      <c r="H32" s="31"/>
      <c r="I32" s="31">
        <f t="shared" si="1"/>
        <v>1200000</v>
      </c>
    </row>
    <row r="33" spans="1:9" ht="112.5" customHeight="1" x14ac:dyDescent="0.3">
      <c r="A33" s="19"/>
      <c r="B33" s="2" t="s">
        <v>73</v>
      </c>
      <c r="C33" s="19"/>
      <c r="D33" s="19"/>
      <c r="E33" s="20">
        <f>SUM(E34:E34,)</f>
        <v>0</v>
      </c>
      <c r="F33" s="20">
        <f>F34+F36+F37+F41</f>
        <v>6750000</v>
      </c>
      <c r="G33" s="19"/>
      <c r="H33" s="19"/>
      <c r="I33" s="20">
        <f t="shared" si="1"/>
        <v>6750000</v>
      </c>
    </row>
    <row r="34" spans="1:9" ht="45" x14ac:dyDescent="0.35">
      <c r="A34" s="18"/>
      <c r="B34" s="2" t="s">
        <v>71</v>
      </c>
      <c r="C34" s="9"/>
      <c r="D34" s="8"/>
      <c r="E34" s="8"/>
      <c r="F34" s="5">
        <f>F35</f>
        <v>500000</v>
      </c>
      <c r="G34" s="5"/>
      <c r="H34" s="5"/>
      <c r="I34" s="5">
        <f t="shared" si="1"/>
        <v>500000</v>
      </c>
    </row>
    <row r="35" spans="1:9" ht="15.5" x14ac:dyDescent="0.35">
      <c r="A35" s="18"/>
      <c r="B35" s="69" t="s">
        <v>72</v>
      </c>
      <c r="C35" s="9" t="s">
        <v>24</v>
      </c>
      <c r="D35" s="8">
        <v>1</v>
      </c>
      <c r="E35" s="8">
        <v>500000</v>
      </c>
      <c r="F35" s="8">
        <f>E35*D35</f>
        <v>500000</v>
      </c>
      <c r="G35" s="5"/>
      <c r="H35" s="5"/>
      <c r="I35" s="8">
        <f t="shared" si="1"/>
        <v>500000</v>
      </c>
    </row>
    <row r="36" spans="1:9" ht="30.5" x14ac:dyDescent="0.35">
      <c r="A36" s="10"/>
      <c r="B36" s="2" t="s">
        <v>33</v>
      </c>
      <c r="C36" s="6" t="s">
        <v>23</v>
      </c>
      <c r="D36" s="11">
        <v>500</v>
      </c>
      <c r="E36" s="31">
        <v>2000</v>
      </c>
      <c r="F36" s="31">
        <f>D36*E36</f>
        <v>1000000</v>
      </c>
      <c r="G36" s="4"/>
      <c r="H36" s="5"/>
      <c r="I36" s="8">
        <f t="shared" si="1"/>
        <v>1000000</v>
      </c>
    </row>
    <row r="37" spans="1:9" ht="64.5" customHeight="1" x14ac:dyDescent="0.35">
      <c r="A37" s="18"/>
      <c r="B37" s="2" t="s">
        <v>76</v>
      </c>
      <c r="C37" s="6"/>
      <c r="D37" s="7"/>
      <c r="E37" s="5">
        <f>E38</f>
        <v>750000</v>
      </c>
      <c r="F37" s="5">
        <f>F38</f>
        <v>3150000</v>
      </c>
      <c r="G37" s="41"/>
      <c r="H37" s="41"/>
      <c r="I37" s="5">
        <f t="shared" si="1"/>
        <v>3150000</v>
      </c>
    </row>
    <row r="38" spans="1:9" ht="45" x14ac:dyDescent="0.35">
      <c r="A38" s="18"/>
      <c r="B38" s="2" t="s">
        <v>28</v>
      </c>
      <c r="C38" s="9"/>
      <c r="D38" s="8"/>
      <c r="E38" s="5">
        <f>SUM(E39:E40)</f>
        <v>750000</v>
      </c>
      <c r="F38" s="5">
        <f>SUM(F39:F40)</f>
        <v>3150000</v>
      </c>
      <c r="G38" s="5"/>
      <c r="H38" s="5"/>
      <c r="I38" s="5">
        <f t="shared" si="1"/>
        <v>3150000</v>
      </c>
    </row>
    <row r="39" spans="1:9" ht="31" x14ac:dyDescent="0.35">
      <c r="A39" s="18"/>
      <c r="B39" s="3" t="s">
        <v>37</v>
      </c>
      <c r="C39" s="9" t="s">
        <v>22</v>
      </c>
      <c r="D39" s="8">
        <v>7</v>
      </c>
      <c r="E39" s="8">
        <v>400000</v>
      </c>
      <c r="F39" s="8">
        <f>D39*E39</f>
        <v>2800000</v>
      </c>
      <c r="G39" s="8"/>
      <c r="H39" s="8"/>
      <c r="I39" s="8">
        <f t="shared" si="1"/>
        <v>2800000</v>
      </c>
    </row>
    <row r="40" spans="1:9" ht="15.5" x14ac:dyDescent="0.35">
      <c r="A40" s="18"/>
      <c r="B40" s="3" t="s">
        <v>36</v>
      </c>
      <c r="C40" s="13" t="s">
        <v>22</v>
      </c>
      <c r="D40" s="15">
        <v>1</v>
      </c>
      <c r="E40" s="15">
        <v>350000</v>
      </c>
      <c r="F40" s="8">
        <f>D40*E40</f>
        <v>350000</v>
      </c>
      <c r="G40" s="15"/>
      <c r="H40" s="15"/>
      <c r="I40" s="8">
        <f t="shared" si="1"/>
        <v>350000</v>
      </c>
    </row>
    <row r="41" spans="1:9" ht="128.25" customHeight="1" x14ac:dyDescent="0.35">
      <c r="A41" s="40"/>
      <c r="B41" s="2" t="s">
        <v>77</v>
      </c>
      <c r="C41" s="19"/>
      <c r="D41" s="7"/>
      <c r="E41" s="5">
        <f>E43</f>
        <v>1050000</v>
      </c>
      <c r="F41" s="5">
        <f>F43</f>
        <v>2100000</v>
      </c>
      <c r="G41" s="41"/>
      <c r="H41" s="41"/>
      <c r="I41" s="5">
        <f t="shared" si="1"/>
        <v>2100000</v>
      </c>
    </row>
    <row r="42" spans="1:9" ht="66" customHeight="1" x14ac:dyDescent="0.35">
      <c r="A42" s="40"/>
      <c r="B42" s="2" t="s">
        <v>78</v>
      </c>
      <c r="C42" s="19"/>
      <c r="D42" s="7"/>
      <c r="E42" s="5"/>
      <c r="F42" s="5">
        <f>F43</f>
        <v>2100000</v>
      </c>
      <c r="G42" s="41"/>
      <c r="H42" s="41"/>
      <c r="I42" s="5">
        <f t="shared" si="1"/>
        <v>2100000</v>
      </c>
    </row>
    <row r="43" spans="1:9" ht="31" x14ac:dyDescent="0.3">
      <c r="A43" s="12"/>
      <c r="B43" s="69" t="s">
        <v>79</v>
      </c>
      <c r="C43" s="9" t="s">
        <v>22</v>
      </c>
      <c r="D43" s="8">
        <v>2</v>
      </c>
      <c r="E43" s="8">
        <v>1050000</v>
      </c>
      <c r="F43" s="8">
        <f>D43*E43</f>
        <v>2100000</v>
      </c>
      <c r="G43" s="5"/>
      <c r="H43" s="5"/>
      <c r="I43" s="8">
        <f t="shared" si="1"/>
        <v>2100000</v>
      </c>
    </row>
    <row r="44" spans="1:9" ht="120" x14ac:dyDescent="0.35">
      <c r="A44" s="40"/>
      <c r="B44" s="2" t="s">
        <v>74</v>
      </c>
      <c r="C44" s="13"/>
      <c r="D44" s="14"/>
      <c r="E44" s="16"/>
      <c r="F44" s="16">
        <f>F45</f>
        <v>10704000</v>
      </c>
      <c r="G44" s="42"/>
      <c r="H44" s="42"/>
      <c r="I44" s="16">
        <f t="shared" si="1"/>
        <v>10704000</v>
      </c>
    </row>
    <row r="45" spans="1:9" ht="45" x14ac:dyDescent="0.3">
      <c r="A45" s="12"/>
      <c r="B45" s="2" t="s">
        <v>28</v>
      </c>
      <c r="C45" s="9"/>
      <c r="D45" s="8"/>
      <c r="E45" s="5"/>
      <c r="F45" s="5">
        <f>F46+F47+F48+F49+F50</f>
        <v>10704000</v>
      </c>
      <c r="G45" s="5"/>
      <c r="H45" s="5"/>
      <c r="I45" s="5">
        <f t="shared" ref="I45:I53" si="2">F45</f>
        <v>10704000</v>
      </c>
    </row>
    <row r="46" spans="1:9" ht="15.5" x14ac:dyDescent="0.35">
      <c r="A46" s="40"/>
      <c r="B46" s="3" t="s">
        <v>38</v>
      </c>
      <c r="C46" s="13" t="s">
        <v>16</v>
      </c>
      <c r="D46" s="14">
        <v>8</v>
      </c>
      <c r="E46" s="15">
        <v>150000</v>
      </c>
      <c r="F46" s="15">
        <f>E46*D46</f>
        <v>1200000</v>
      </c>
      <c r="G46" s="43"/>
      <c r="H46" s="43"/>
      <c r="I46" s="15">
        <f t="shared" si="2"/>
        <v>1200000</v>
      </c>
    </row>
    <row r="47" spans="1:9" ht="31" x14ac:dyDescent="0.35">
      <c r="A47" s="40"/>
      <c r="B47" s="3" t="s">
        <v>66</v>
      </c>
      <c r="C47" s="13" t="s">
        <v>16</v>
      </c>
      <c r="D47" s="14">
        <v>5</v>
      </c>
      <c r="E47" s="15">
        <v>1280000</v>
      </c>
      <c r="F47" s="15">
        <f>E47*D47</f>
        <v>6400000</v>
      </c>
      <c r="G47" s="43"/>
      <c r="H47" s="43"/>
      <c r="I47" s="15">
        <f t="shared" si="2"/>
        <v>6400000</v>
      </c>
    </row>
    <row r="48" spans="1:9" ht="31" x14ac:dyDescent="0.35">
      <c r="A48" s="40"/>
      <c r="B48" s="3" t="s">
        <v>41</v>
      </c>
      <c r="C48" s="13" t="s">
        <v>16</v>
      </c>
      <c r="D48" s="14">
        <v>8</v>
      </c>
      <c r="E48" s="15">
        <v>120000</v>
      </c>
      <c r="F48" s="15">
        <f>E48*D48</f>
        <v>960000</v>
      </c>
      <c r="G48" s="44"/>
      <c r="H48" s="44"/>
      <c r="I48" s="15">
        <f t="shared" si="2"/>
        <v>960000</v>
      </c>
    </row>
    <row r="49" spans="1:12" ht="15.5" x14ac:dyDescent="0.35">
      <c r="A49" s="40"/>
      <c r="B49" s="3" t="s">
        <v>29</v>
      </c>
      <c r="C49" s="13" t="s">
        <v>16</v>
      </c>
      <c r="D49" s="14">
        <v>8</v>
      </c>
      <c r="E49" s="15">
        <v>130000</v>
      </c>
      <c r="F49" s="15">
        <f>E49*D49</f>
        <v>1040000</v>
      </c>
      <c r="G49" s="42"/>
      <c r="H49" s="42"/>
      <c r="I49" s="15">
        <f t="shared" si="2"/>
        <v>1040000</v>
      </c>
    </row>
    <row r="50" spans="1:12" ht="15.5" x14ac:dyDescent="0.35">
      <c r="A50" s="40"/>
      <c r="B50" s="3" t="s">
        <v>31</v>
      </c>
      <c r="C50" s="13" t="s">
        <v>16</v>
      </c>
      <c r="D50" s="14">
        <v>8</v>
      </c>
      <c r="E50" s="15">
        <v>138000</v>
      </c>
      <c r="F50" s="15">
        <f>E50*D50</f>
        <v>1104000</v>
      </c>
      <c r="G50" s="42"/>
      <c r="H50" s="42"/>
      <c r="I50" s="15">
        <f t="shared" si="2"/>
        <v>1104000</v>
      </c>
    </row>
    <row r="51" spans="1:12" ht="120.75" customHeight="1" x14ac:dyDescent="0.35">
      <c r="A51" s="40"/>
      <c r="B51" s="2" t="s">
        <v>75</v>
      </c>
      <c r="C51" s="13"/>
      <c r="D51" s="14"/>
      <c r="E51" s="16"/>
      <c r="F51" s="16">
        <f>F52</f>
        <v>2400000</v>
      </c>
      <c r="G51" s="42"/>
      <c r="H51" s="42"/>
      <c r="I51" s="16">
        <f t="shared" si="2"/>
        <v>2400000</v>
      </c>
    </row>
    <row r="52" spans="1:12" ht="45" x14ac:dyDescent="0.3">
      <c r="A52" s="12"/>
      <c r="B52" s="2" t="s">
        <v>32</v>
      </c>
      <c r="C52" s="9"/>
      <c r="D52" s="8"/>
      <c r="E52" s="5">
        <f>SUM(E53:E53)</f>
        <v>600000</v>
      </c>
      <c r="F52" s="5">
        <f>SUM(F53:F53)</f>
        <v>2400000</v>
      </c>
      <c r="G52" s="5"/>
      <c r="H52" s="5"/>
      <c r="I52" s="5">
        <f t="shared" si="2"/>
        <v>2400000</v>
      </c>
    </row>
    <row r="53" spans="1:12" ht="31" x14ac:dyDescent="0.35">
      <c r="A53" s="40"/>
      <c r="B53" s="3" t="s">
        <v>34</v>
      </c>
      <c r="C53" s="13" t="s">
        <v>16</v>
      </c>
      <c r="D53" s="14">
        <v>4</v>
      </c>
      <c r="E53" s="15">
        <v>600000</v>
      </c>
      <c r="F53" s="15">
        <f>E53*D53</f>
        <v>2400000</v>
      </c>
      <c r="G53" s="45"/>
      <c r="H53" s="45"/>
      <c r="I53" s="15">
        <f t="shared" si="2"/>
        <v>2400000</v>
      </c>
    </row>
    <row r="54" spans="1:12" ht="50.25" customHeight="1" x14ac:dyDescent="0.35">
      <c r="A54" s="12"/>
      <c r="B54" s="2" t="s">
        <v>83</v>
      </c>
      <c r="C54" s="9"/>
      <c r="D54" s="4"/>
      <c r="E54" s="5"/>
      <c r="F54" s="5">
        <f>F55</f>
        <v>2400000</v>
      </c>
      <c r="G54" s="41"/>
      <c r="H54" s="41"/>
      <c r="I54" s="5">
        <f t="shared" ref="I54:I59" si="3">F54</f>
        <v>2400000</v>
      </c>
    </row>
    <row r="55" spans="1:12" ht="45" x14ac:dyDescent="0.35">
      <c r="A55" s="12"/>
      <c r="B55" s="2" t="s">
        <v>80</v>
      </c>
      <c r="C55" s="9"/>
      <c r="D55" s="4"/>
      <c r="E55" s="5"/>
      <c r="F55" s="5">
        <f>F56</f>
        <v>2400000</v>
      </c>
      <c r="G55" s="41"/>
      <c r="H55" s="41"/>
      <c r="I55" s="5">
        <f t="shared" si="3"/>
        <v>2400000</v>
      </c>
    </row>
    <row r="56" spans="1:12" ht="31" x14ac:dyDescent="0.35">
      <c r="A56" s="10"/>
      <c r="B56" s="69" t="s">
        <v>81</v>
      </c>
      <c r="C56" s="6" t="s">
        <v>22</v>
      </c>
      <c r="D56" s="7">
        <v>2</v>
      </c>
      <c r="E56" s="8">
        <v>1200000</v>
      </c>
      <c r="F56" s="8">
        <f>D56*E56</f>
        <v>2400000</v>
      </c>
      <c r="G56" s="7"/>
      <c r="H56" s="8"/>
      <c r="I56" s="8">
        <f t="shared" si="3"/>
        <v>2400000</v>
      </c>
    </row>
    <row r="57" spans="1:12" ht="30" x14ac:dyDescent="0.35">
      <c r="A57" s="40"/>
      <c r="B57" s="2" t="s">
        <v>82</v>
      </c>
      <c r="C57" s="13"/>
      <c r="D57" s="14"/>
      <c r="E57" s="16">
        <f>SUM(E58:E59)</f>
        <v>312856</v>
      </c>
      <c r="F57" s="16">
        <f>F58+F59</f>
        <v>802856</v>
      </c>
      <c r="G57" s="42"/>
      <c r="H57" s="42"/>
      <c r="I57" s="16">
        <f t="shared" si="3"/>
        <v>802856</v>
      </c>
    </row>
    <row r="58" spans="1:12" ht="15.5" x14ac:dyDescent="0.35">
      <c r="A58" s="40"/>
      <c r="B58" s="3" t="s">
        <v>67</v>
      </c>
      <c r="C58" s="13" t="s">
        <v>16</v>
      </c>
      <c r="D58" s="14">
        <v>8</v>
      </c>
      <c r="E58" s="15">
        <v>70000</v>
      </c>
      <c r="F58" s="15">
        <f>E58*D58</f>
        <v>560000</v>
      </c>
      <c r="G58" s="42"/>
      <c r="H58" s="42"/>
      <c r="I58" s="15">
        <f t="shared" si="3"/>
        <v>560000</v>
      </c>
    </row>
    <row r="59" spans="1:12" ht="15.5" x14ac:dyDescent="0.35">
      <c r="A59" s="40"/>
      <c r="B59" s="3" t="s">
        <v>30</v>
      </c>
      <c r="C59" s="13" t="s">
        <v>24</v>
      </c>
      <c r="D59" s="14">
        <v>1</v>
      </c>
      <c r="E59" s="15">
        <v>242856</v>
      </c>
      <c r="F59" s="15">
        <f>E59*D59</f>
        <v>242856</v>
      </c>
      <c r="G59" s="42"/>
      <c r="H59" s="42"/>
      <c r="I59" s="15">
        <f t="shared" si="3"/>
        <v>242856</v>
      </c>
    </row>
    <row r="60" spans="1:12" ht="15" x14ac:dyDescent="0.3">
      <c r="A60" s="46"/>
      <c r="B60" s="46" t="s">
        <v>25</v>
      </c>
      <c r="C60" s="46"/>
      <c r="D60" s="47"/>
      <c r="E60" s="47"/>
      <c r="F60" s="48">
        <f>F11+F27+F30</f>
        <v>30000000</v>
      </c>
      <c r="G60" s="48">
        <f>G11+G27+G30</f>
        <v>0</v>
      </c>
      <c r="H60" s="48">
        <f>H11+H27+H30</f>
        <v>0</v>
      </c>
      <c r="I60" s="48">
        <f>I11+I27+I30</f>
        <v>30000000</v>
      </c>
      <c r="L60" s="70"/>
    </row>
    <row r="61" spans="1:12" ht="15.5" x14ac:dyDescent="0.3">
      <c r="A61" s="49"/>
      <c r="B61" s="79" t="s">
        <v>84</v>
      </c>
      <c r="C61" s="79"/>
      <c r="D61" s="79"/>
      <c r="E61" s="79"/>
      <c r="F61" s="79"/>
      <c r="G61" s="79"/>
      <c r="H61" s="79"/>
      <c r="I61" s="79"/>
      <c r="J61" s="79"/>
    </row>
    <row r="62" spans="1:12" ht="15" x14ac:dyDescent="0.3">
      <c r="A62" s="49"/>
      <c r="B62" s="80" t="s">
        <v>42</v>
      </c>
      <c r="C62" s="80"/>
      <c r="D62" s="80"/>
      <c r="E62" s="80"/>
      <c r="F62" s="80"/>
      <c r="G62" s="80"/>
      <c r="H62" s="80"/>
      <c r="I62" s="80"/>
      <c r="J62" s="80"/>
    </row>
    <row r="63" spans="1:12" ht="15" x14ac:dyDescent="0.35">
      <c r="A63" s="49"/>
      <c r="B63" s="71"/>
      <c r="C63"/>
      <c r="D63"/>
      <c r="E63"/>
      <c r="F63"/>
      <c r="G63"/>
      <c r="H63"/>
      <c r="I63"/>
      <c r="J63"/>
    </row>
    <row r="64" spans="1:12" ht="15" x14ac:dyDescent="0.3">
      <c r="A64" s="49"/>
      <c r="B64" s="81" t="s">
        <v>90</v>
      </c>
      <c r="C64" s="81"/>
      <c r="D64" s="81"/>
      <c r="E64" s="81"/>
      <c r="F64" s="81"/>
      <c r="G64" s="81"/>
      <c r="H64" s="81"/>
      <c r="I64" s="81"/>
      <c r="J64" s="81"/>
    </row>
    <row r="65" spans="1:10" ht="15" x14ac:dyDescent="0.3">
      <c r="A65" s="49"/>
      <c r="B65" s="72" t="s">
        <v>43</v>
      </c>
      <c r="C65" s="72"/>
      <c r="D65" s="72"/>
      <c r="E65" s="72"/>
      <c r="F65" s="72"/>
      <c r="G65" s="72"/>
      <c r="H65" s="72"/>
      <c r="I65" s="72"/>
      <c r="J65" s="72"/>
    </row>
    <row r="66" spans="1:10" ht="15" x14ac:dyDescent="0.3">
      <c r="A66" s="49"/>
      <c r="B66" s="72" t="s">
        <v>44</v>
      </c>
      <c r="C66" s="72"/>
      <c r="D66" s="72"/>
      <c r="E66" s="72"/>
      <c r="F66" s="72"/>
      <c r="G66" s="72"/>
      <c r="H66" s="72"/>
      <c r="I66" s="72"/>
      <c r="J66" s="72"/>
    </row>
    <row r="67" spans="1:10" ht="15" x14ac:dyDescent="0.35">
      <c r="A67" s="49"/>
      <c r="B67" s="71"/>
      <c r="C67"/>
      <c r="D67"/>
      <c r="E67"/>
      <c r="F67"/>
      <c r="G67"/>
      <c r="H67"/>
      <c r="I67"/>
      <c r="J67"/>
    </row>
    <row r="68" spans="1:10" ht="15" x14ac:dyDescent="0.3">
      <c r="A68" s="49"/>
      <c r="B68" s="72" t="s">
        <v>45</v>
      </c>
      <c r="C68" s="72"/>
      <c r="D68" s="72"/>
      <c r="E68" s="72"/>
      <c r="F68" s="72"/>
      <c r="G68" s="72"/>
      <c r="H68" s="72"/>
      <c r="I68" s="72"/>
      <c r="J68" s="72"/>
    </row>
    <row r="69" spans="1:10" ht="15" x14ac:dyDescent="0.35">
      <c r="A69" s="49"/>
      <c r="B69" s="73"/>
      <c r="C69"/>
      <c r="D69"/>
      <c r="E69"/>
      <c r="F69"/>
      <c r="G69"/>
      <c r="H69"/>
      <c r="I69"/>
      <c r="J69"/>
    </row>
    <row r="70" spans="1:10" ht="14.5" x14ac:dyDescent="0.35">
      <c r="A70" s="49"/>
      <c r="B70" s="74" t="s">
        <v>85</v>
      </c>
      <c r="C70" s="75"/>
      <c r="D70" s="76"/>
      <c r="E70"/>
      <c r="F70"/>
      <c r="G70"/>
      <c r="H70"/>
      <c r="I70"/>
      <c r="J70"/>
    </row>
    <row r="71" spans="1:10" ht="14.5" x14ac:dyDescent="0.35">
      <c r="A71" s="49"/>
      <c r="B71" s="74" t="s">
        <v>86</v>
      </c>
      <c r="C71" s="75"/>
      <c r="D71" s="76"/>
      <c r="E71"/>
      <c r="F71"/>
      <c r="G71"/>
      <c r="H71"/>
      <c r="I71"/>
      <c r="J71"/>
    </row>
    <row r="72" spans="1:10" ht="14.5" x14ac:dyDescent="0.35">
      <c r="A72" s="49"/>
      <c r="B72" s="74" t="s">
        <v>87</v>
      </c>
      <c r="C72" s="77"/>
      <c r="D72" s="76"/>
      <c r="E72"/>
      <c r="F72"/>
      <c r="G72"/>
      <c r="H72"/>
      <c r="I72"/>
      <c r="J72"/>
    </row>
    <row r="73" spans="1:10" ht="14.5" x14ac:dyDescent="0.35">
      <c r="A73" s="49"/>
      <c r="B73" s="74" t="s">
        <v>88</v>
      </c>
      <c r="C73" s="77"/>
      <c r="D73" s="76"/>
      <c r="E73"/>
      <c r="F73"/>
      <c r="G73"/>
      <c r="H73"/>
      <c r="I73"/>
      <c r="J73"/>
    </row>
    <row r="74" spans="1:10" ht="14.5" x14ac:dyDescent="0.35">
      <c r="A74" s="49"/>
      <c r="B74" s="74" t="s">
        <v>89</v>
      </c>
      <c r="C74" s="78"/>
      <c r="D74" s="76"/>
      <c r="E74"/>
      <c r="F74"/>
      <c r="G74"/>
      <c r="H74"/>
      <c r="I74"/>
      <c r="J74"/>
    </row>
    <row r="75" spans="1:10" ht="14.5" x14ac:dyDescent="0.35">
      <c r="A75" s="49"/>
      <c r="B75" s="74" t="s">
        <v>91</v>
      </c>
      <c r="C75" s="78"/>
      <c r="D75" s="76"/>
      <c r="E75"/>
      <c r="F75"/>
      <c r="G75"/>
      <c r="H75"/>
      <c r="I75"/>
      <c r="J75"/>
    </row>
    <row r="76" spans="1:10" x14ac:dyDescent="0.3">
      <c r="A76" s="49"/>
      <c r="B76" s="49"/>
      <c r="C76" s="49"/>
      <c r="D76" s="50"/>
      <c r="E76" s="50"/>
      <c r="F76" s="50"/>
      <c r="G76" s="49"/>
      <c r="H76" s="49"/>
      <c r="I76" s="50"/>
    </row>
    <row r="77" spans="1:10" x14ac:dyDescent="0.3">
      <c r="A77" s="49"/>
      <c r="B77" s="49"/>
      <c r="C77" s="49"/>
      <c r="D77" s="50"/>
      <c r="E77" s="50"/>
      <c r="F77" s="50"/>
      <c r="G77" s="49"/>
      <c r="H77" s="49"/>
      <c r="I77" s="50"/>
    </row>
    <row r="78" spans="1:10" x14ac:dyDescent="0.3">
      <c r="A78" s="49"/>
      <c r="B78" s="49"/>
      <c r="C78" s="49"/>
      <c r="D78" s="50"/>
      <c r="E78" s="50"/>
      <c r="F78" s="50"/>
      <c r="G78" s="49"/>
      <c r="H78" s="49"/>
      <c r="I78" s="50"/>
    </row>
    <row r="79" spans="1:10" x14ac:dyDescent="0.3">
      <c r="A79" s="49"/>
      <c r="B79" s="49"/>
      <c r="C79" s="49"/>
      <c r="D79" s="50"/>
      <c r="E79" s="50"/>
      <c r="F79" s="50"/>
      <c r="G79" s="49"/>
      <c r="H79" s="49"/>
      <c r="I79" s="50"/>
    </row>
    <row r="80" spans="1:10" x14ac:dyDescent="0.3">
      <c r="A80" s="49"/>
      <c r="B80" s="49"/>
      <c r="C80" s="49"/>
      <c r="D80" s="50"/>
      <c r="E80" s="50"/>
      <c r="F80" s="50"/>
      <c r="G80" s="49"/>
      <c r="H80" s="49"/>
      <c r="I80" s="50"/>
    </row>
    <row r="81" spans="1:9" x14ac:dyDescent="0.3">
      <c r="A81" s="49"/>
      <c r="B81" s="49"/>
      <c r="C81" s="49"/>
      <c r="D81" s="50"/>
      <c r="E81" s="50"/>
      <c r="F81" s="50"/>
      <c r="G81" s="49"/>
      <c r="H81" s="49"/>
      <c r="I81" s="50"/>
    </row>
    <row r="82" spans="1:9" x14ac:dyDescent="0.3">
      <c r="A82" s="49"/>
      <c r="B82" s="49"/>
      <c r="C82" s="49"/>
      <c r="D82" s="50"/>
      <c r="E82" s="50"/>
      <c r="F82" s="50"/>
      <c r="G82" s="49"/>
      <c r="H82" s="49"/>
      <c r="I82" s="50"/>
    </row>
    <row r="83" spans="1:9" x14ac:dyDescent="0.3">
      <c r="A83" s="49"/>
      <c r="B83" s="49"/>
      <c r="C83" s="49"/>
      <c r="D83" s="50"/>
      <c r="E83" s="50"/>
      <c r="F83" s="50"/>
      <c r="G83" s="49"/>
      <c r="H83" s="49"/>
      <c r="I83" s="50"/>
    </row>
    <row r="84" spans="1:9" x14ac:dyDescent="0.3">
      <c r="A84" s="49"/>
      <c r="B84" s="49"/>
      <c r="C84" s="49"/>
      <c r="D84" s="50"/>
      <c r="E84" s="50"/>
      <c r="F84" s="50"/>
      <c r="G84" s="49"/>
      <c r="H84" s="49"/>
      <c r="I84" s="50"/>
    </row>
    <row r="85" spans="1:9" x14ac:dyDescent="0.3">
      <c r="A85" s="49"/>
      <c r="B85" s="49"/>
      <c r="C85" s="49"/>
      <c r="D85" s="50"/>
      <c r="E85" s="50"/>
      <c r="F85" s="50"/>
      <c r="G85" s="49"/>
      <c r="H85" s="49"/>
      <c r="I85" s="50"/>
    </row>
    <row r="86" spans="1:9" x14ac:dyDescent="0.3">
      <c r="A86" s="49"/>
      <c r="B86" s="49"/>
      <c r="C86" s="49"/>
      <c r="D86" s="50"/>
      <c r="E86" s="50"/>
      <c r="F86" s="50"/>
      <c r="G86" s="49"/>
      <c r="H86" s="49"/>
      <c r="I86" s="50"/>
    </row>
    <row r="87" spans="1:9" x14ac:dyDescent="0.3">
      <c r="A87" s="49"/>
      <c r="B87" s="49"/>
      <c r="C87" s="49"/>
      <c r="D87" s="50"/>
      <c r="E87" s="50"/>
      <c r="F87" s="50"/>
      <c r="G87" s="49"/>
      <c r="H87" s="49"/>
      <c r="I87" s="50"/>
    </row>
    <row r="88" spans="1:9" x14ac:dyDescent="0.3">
      <c r="A88" s="49"/>
      <c r="B88" s="49"/>
      <c r="C88" s="49"/>
      <c r="D88" s="50"/>
      <c r="E88" s="50"/>
      <c r="F88" s="50"/>
      <c r="G88" s="49"/>
      <c r="H88" s="49"/>
      <c r="I88" s="50"/>
    </row>
    <row r="89" spans="1:9" x14ac:dyDescent="0.3">
      <c r="A89" s="49"/>
      <c r="B89" s="49"/>
      <c r="C89" s="49"/>
      <c r="D89" s="50"/>
      <c r="E89" s="50"/>
      <c r="F89" s="50"/>
      <c r="G89" s="49"/>
      <c r="H89" s="49"/>
      <c r="I89" s="50"/>
    </row>
  </sheetData>
  <mergeCells count="24">
    <mergeCell ref="F8:F9"/>
    <mergeCell ref="A1:I1"/>
    <mergeCell ref="A3:I3"/>
    <mergeCell ref="A5:I5"/>
    <mergeCell ref="A6:I6"/>
    <mergeCell ref="A7:I7"/>
    <mergeCell ref="D8:D9"/>
    <mergeCell ref="G8:I8"/>
    <mergeCell ref="A8:A9"/>
    <mergeCell ref="B8:B9"/>
    <mergeCell ref="C8:C9"/>
    <mergeCell ref="H17:H18"/>
    <mergeCell ref="C17:C18"/>
    <mergeCell ref="E17:E18"/>
    <mergeCell ref="F17:F18"/>
    <mergeCell ref="E8:E9"/>
    <mergeCell ref="G17:G18"/>
    <mergeCell ref="B61:J61"/>
    <mergeCell ref="B62:J62"/>
    <mergeCell ref="B64:J64"/>
    <mergeCell ref="I17:I18"/>
    <mergeCell ref="A17:A18"/>
    <mergeCell ref="B17:B18"/>
    <mergeCell ref="D17:D18"/>
  </mergeCells>
  <pageMargins left="0.25" right="0.25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zoomScale="85" zoomScaleNormal="85" workbookViewId="0">
      <selection activeCell="D6" sqref="D6"/>
    </sheetView>
  </sheetViews>
  <sheetFormatPr defaultRowHeight="14.5" x14ac:dyDescent="0.35"/>
  <cols>
    <col min="2" max="2" width="6.7265625" customWidth="1"/>
    <col min="3" max="3" width="39.81640625" customWidth="1"/>
    <col min="4" max="4" width="13.1796875" customWidth="1"/>
    <col min="5" max="5" width="10.1796875" customWidth="1"/>
    <col min="6" max="6" width="11" customWidth="1"/>
    <col min="7" max="7" width="11.453125" customWidth="1"/>
    <col min="8" max="8" width="12.7265625" customWidth="1"/>
    <col min="9" max="9" width="11.26953125" bestFit="1" customWidth="1"/>
    <col min="10" max="10" width="10.1796875" customWidth="1"/>
    <col min="11" max="11" width="11" customWidth="1"/>
  </cols>
  <sheetData>
    <row r="1" spans="2:11" ht="15.75" customHeight="1" thickBot="1" x14ac:dyDescent="0.4"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2:11" ht="18" thickBot="1" x14ac:dyDescent="0.4">
      <c r="B2" s="53" t="s">
        <v>0</v>
      </c>
      <c r="C2" s="54" t="s">
        <v>55</v>
      </c>
      <c r="D2" s="55" t="s">
        <v>56</v>
      </c>
      <c r="E2" s="55" t="s">
        <v>57</v>
      </c>
      <c r="F2" s="55" t="s">
        <v>58</v>
      </c>
      <c r="G2" s="55" t="s">
        <v>59</v>
      </c>
      <c r="H2" s="55" t="s">
        <v>60</v>
      </c>
      <c r="I2" s="55" t="s">
        <v>61</v>
      </c>
      <c r="J2" s="55" t="s">
        <v>62</v>
      </c>
      <c r="K2" s="55" t="s">
        <v>63</v>
      </c>
    </row>
    <row r="3" spans="2:11" ht="18.5" thickBot="1" x14ac:dyDescent="0.4">
      <c r="B3" s="53">
        <v>1</v>
      </c>
      <c r="C3" s="51" t="s">
        <v>12</v>
      </c>
      <c r="D3" s="57">
        <v>180000</v>
      </c>
      <c r="E3" s="58">
        <f>D3*10%</f>
        <v>18000</v>
      </c>
      <c r="F3" s="58">
        <f>(D3-E3-G3-42882)*10%</f>
        <v>11551.800000000001</v>
      </c>
      <c r="G3" s="58">
        <f>(D3*2%)</f>
        <v>3600</v>
      </c>
      <c r="H3" s="59">
        <f>D3-E3-F3-G3</f>
        <v>146848.20000000001</v>
      </c>
      <c r="I3" s="60">
        <f>(D3-E3-G3)*9.5%-J3</f>
        <v>9378</v>
      </c>
      <c r="J3" s="60">
        <f>(D3-E3)*3.5%</f>
        <v>5670.0000000000009</v>
      </c>
      <c r="K3" s="60">
        <f>D3*3%</f>
        <v>5400</v>
      </c>
    </row>
    <row r="4" spans="2:11" ht="18.5" thickBot="1" x14ac:dyDescent="0.4">
      <c r="B4" s="61">
        <v>2</v>
      </c>
      <c r="C4" s="51" t="s">
        <v>14</v>
      </c>
      <c r="D4" s="57">
        <v>150000</v>
      </c>
      <c r="E4" s="58">
        <f>D4*10%</f>
        <v>15000</v>
      </c>
      <c r="F4" s="58">
        <f>(D4-E4-G4)*10%</f>
        <v>13200</v>
      </c>
      <c r="G4" s="58">
        <f>(D4*2%)</f>
        <v>3000</v>
      </c>
      <c r="H4" s="59">
        <f>D4-E4-F4-G4</f>
        <v>118800</v>
      </c>
      <c r="I4" s="60">
        <f>(D4-E4-G4)*9.5%-J4</f>
        <v>7815</v>
      </c>
      <c r="J4" s="60">
        <f>(D4-E4)*3.5%</f>
        <v>4725</v>
      </c>
      <c r="K4" s="60">
        <f>D4*3%</f>
        <v>4500</v>
      </c>
    </row>
    <row r="5" spans="2:11" ht="31.5" thickBot="1" x14ac:dyDescent="0.4">
      <c r="B5" s="53">
        <v>3</v>
      </c>
      <c r="C5" s="51" t="s">
        <v>27</v>
      </c>
      <c r="D5" s="57">
        <v>110000</v>
      </c>
      <c r="E5" s="58">
        <f>D5*10%</f>
        <v>11000</v>
      </c>
      <c r="F5" s="58">
        <f>(D5-E5-G5-42882)*10%</f>
        <v>5391.8</v>
      </c>
      <c r="G5" s="58">
        <f>(D5*2%)</f>
        <v>2200</v>
      </c>
      <c r="H5" s="59">
        <f>D5-E5-F5-G5</f>
        <v>91408.2</v>
      </c>
      <c r="I5" s="60">
        <f>(D5-E5-G5)*9.5%-J5</f>
        <v>5731</v>
      </c>
      <c r="J5" s="60">
        <f>(D5-E5)*3.5%</f>
        <v>3465.0000000000005</v>
      </c>
      <c r="K5" s="60">
        <f>D5*3%</f>
        <v>3300</v>
      </c>
    </row>
    <row r="6" spans="2:11" ht="18" thickBot="1" x14ac:dyDescent="0.4">
      <c r="B6" s="62" t="s">
        <v>35</v>
      </c>
      <c r="C6" s="59" t="s">
        <v>65</v>
      </c>
      <c r="D6" s="59">
        <f t="shared" ref="D6:K6" si="0">SUM(D3:D5)</f>
        <v>440000</v>
      </c>
      <c r="E6" s="59">
        <f t="shared" si="0"/>
        <v>44000</v>
      </c>
      <c r="F6" s="59">
        <f t="shared" si="0"/>
        <v>30143.600000000002</v>
      </c>
      <c r="G6" s="59">
        <f t="shared" si="0"/>
        <v>8800</v>
      </c>
      <c r="H6" s="59">
        <f t="shared" si="0"/>
        <v>357056.4</v>
      </c>
      <c r="I6" s="59">
        <f t="shared" si="0"/>
        <v>22924</v>
      </c>
      <c r="J6" s="59">
        <f t="shared" si="0"/>
        <v>13860</v>
      </c>
      <c r="K6" s="59">
        <f t="shared" si="0"/>
        <v>13200</v>
      </c>
    </row>
    <row r="7" spans="2:11" x14ac:dyDescent="0.35">
      <c r="B7" s="63"/>
      <c r="C7" s="63"/>
      <c r="D7" s="63"/>
      <c r="H7" s="63"/>
    </row>
    <row r="8" spans="2:11" ht="15" thickBot="1" x14ac:dyDescent="0.4">
      <c r="B8" s="63"/>
      <c r="C8" s="63"/>
      <c r="D8" s="63"/>
      <c r="H8" s="63"/>
    </row>
    <row r="9" spans="2:11" ht="18" thickBot="1" x14ac:dyDescent="0.4">
      <c r="B9" s="53" t="s">
        <v>0</v>
      </c>
      <c r="C9" s="54" t="s">
        <v>55</v>
      </c>
      <c r="D9" s="55" t="s">
        <v>56</v>
      </c>
      <c r="E9" s="55" t="s">
        <v>57</v>
      </c>
      <c r="F9" s="55" t="s">
        <v>58</v>
      </c>
      <c r="G9" s="55" t="s">
        <v>59</v>
      </c>
      <c r="H9" s="55" t="s">
        <v>60</v>
      </c>
      <c r="I9" s="55" t="s">
        <v>61</v>
      </c>
      <c r="J9" s="55" t="s">
        <v>62</v>
      </c>
      <c r="K9" s="55" t="s">
        <v>63</v>
      </c>
    </row>
    <row r="10" spans="2:11" ht="18.5" thickBot="1" x14ac:dyDescent="0.4">
      <c r="B10" s="53">
        <v>1</v>
      </c>
      <c r="C10" s="56" t="s">
        <v>12</v>
      </c>
      <c r="D10" s="59">
        <f t="shared" ref="D10:K12" si="1">D3*9</f>
        <v>1620000</v>
      </c>
      <c r="E10" s="58">
        <f t="shared" si="1"/>
        <v>162000</v>
      </c>
      <c r="F10" s="58">
        <f t="shared" si="1"/>
        <v>103966.20000000001</v>
      </c>
      <c r="G10" s="58">
        <f t="shared" si="1"/>
        <v>32400</v>
      </c>
      <c r="H10" s="59">
        <f t="shared" si="1"/>
        <v>1321633.8</v>
      </c>
      <c r="I10" s="58">
        <f t="shared" si="1"/>
        <v>84402</v>
      </c>
      <c r="J10" s="58">
        <f t="shared" si="1"/>
        <v>51030.000000000007</v>
      </c>
      <c r="K10" s="58">
        <f t="shared" si="1"/>
        <v>48600</v>
      </c>
    </row>
    <row r="11" spans="2:11" ht="18.5" thickBot="1" x14ac:dyDescent="0.4">
      <c r="B11" s="61">
        <v>2</v>
      </c>
      <c r="C11" s="56" t="s">
        <v>64</v>
      </c>
      <c r="D11" s="59">
        <f t="shared" si="1"/>
        <v>1350000</v>
      </c>
      <c r="E11" s="58">
        <f t="shared" si="1"/>
        <v>135000</v>
      </c>
      <c r="F11" s="58">
        <f t="shared" si="1"/>
        <v>118800</v>
      </c>
      <c r="G11" s="58">
        <f t="shared" si="1"/>
        <v>27000</v>
      </c>
      <c r="H11" s="59">
        <f t="shared" si="1"/>
        <v>1069200</v>
      </c>
      <c r="I11" s="58">
        <f t="shared" si="1"/>
        <v>70335</v>
      </c>
      <c r="J11" s="58">
        <f t="shared" si="1"/>
        <v>42525</v>
      </c>
      <c r="K11" s="58">
        <f t="shared" si="1"/>
        <v>40500</v>
      </c>
    </row>
    <row r="12" spans="2:11" ht="18.5" thickBot="1" x14ac:dyDescent="0.4">
      <c r="B12" s="53">
        <v>3</v>
      </c>
      <c r="C12" s="56" t="s">
        <v>14</v>
      </c>
      <c r="D12" s="59">
        <f t="shared" si="1"/>
        <v>990000</v>
      </c>
      <c r="E12" s="58">
        <f t="shared" si="1"/>
        <v>99000</v>
      </c>
      <c r="F12" s="58">
        <f t="shared" si="1"/>
        <v>48526.200000000004</v>
      </c>
      <c r="G12" s="58">
        <f t="shared" si="1"/>
        <v>19800</v>
      </c>
      <c r="H12" s="59">
        <f t="shared" si="1"/>
        <v>822673.79999999993</v>
      </c>
      <c r="I12" s="58">
        <f t="shared" si="1"/>
        <v>51579</v>
      </c>
      <c r="J12" s="58">
        <f t="shared" si="1"/>
        <v>31185.000000000004</v>
      </c>
      <c r="K12" s="58">
        <f t="shared" si="1"/>
        <v>29700</v>
      </c>
    </row>
    <row r="13" spans="2:11" ht="18" thickBot="1" x14ac:dyDescent="0.4">
      <c r="B13" s="62" t="s">
        <v>35</v>
      </c>
      <c r="C13" s="59" t="s">
        <v>65</v>
      </c>
      <c r="D13" s="59">
        <f t="shared" ref="D13:K13" si="2">SUM(D10:D12)</f>
        <v>3960000</v>
      </c>
      <c r="E13" s="59">
        <f t="shared" si="2"/>
        <v>396000</v>
      </c>
      <c r="F13" s="59">
        <f t="shared" si="2"/>
        <v>271292.40000000002</v>
      </c>
      <c r="G13" s="59">
        <f t="shared" si="2"/>
        <v>79200</v>
      </c>
      <c r="H13" s="59">
        <f t="shared" si="2"/>
        <v>3213507.5999999996</v>
      </c>
      <c r="I13" s="59">
        <f t="shared" si="2"/>
        <v>206316</v>
      </c>
      <c r="J13" s="59">
        <f t="shared" si="2"/>
        <v>124740</v>
      </c>
      <c r="K13" s="59">
        <f t="shared" si="2"/>
        <v>118800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25.04</vt:lpstr>
      <vt:lpstr>ШТАТ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2022-08-03T04:42:48Z</dcterms:modified>
</cp:coreProperties>
</file>