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ЦПГИ\00. Караганда\2. Заявка по Антикору\"/>
    </mc:Choice>
  </mc:AlternateContent>
  <xr:revisionPtr revIDLastSave="0" documentId="8_{54177669-E142-4B58-8F3A-3E7B2C3A32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9" i="1" l="1"/>
  <c r="I47" i="1"/>
  <c r="I45" i="1"/>
  <c r="I37" i="1"/>
  <c r="I34" i="1"/>
  <c r="I31" i="1"/>
  <c r="F68" i="1"/>
  <c r="I68" i="1" s="1"/>
  <c r="F69" i="1"/>
  <c r="F66" i="1"/>
  <c r="F64" i="1" s="1"/>
  <c r="I64" i="1" s="1"/>
  <c r="E62" i="1"/>
  <c r="F62" i="1" s="1"/>
  <c r="I62" i="1" s="1"/>
  <c r="F60" i="1"/>
  <c r="I60" i="1" s="1"/>
  <c r="F61" i="1"/>
  <c r="I61" i="1" s="1"/>
  <c r="F54" i="1"/>
  <c r="F52" i="1" s="1"/>
  <c r="I52" i="1" s="1"/>
  <c r="F58" i="1"/>
  <c r="I58" i="1" s="1"/>
  <c r="F57" i="1"/>
  <c r="F47" i="1"/>
  <c r="F45" i="1" s="1"/>
  <c r="F51" i="1"/>
  <c r="I51" i="1" s="1"/>
  <c r="E50" i="1"/>
  <c r="F50" i="1" s="1"/>
  <c r="F48" i="1" s="1"/>
  <c r="I48" i="1" s="1"/>
  <c r="E36" i="1"/>
  <c r="E38" i="1"/>
  <c r="F38" i="1" s="1"/>
  <c r="I38" i="1" s="1"/>
  <c r="F34" i="1"/>
  <c r="F33" i="1"/>
  <c r="I33" i="1" s="1"/>
  <c r="F42" i="1"/>
  <c r="I42" i="1" s="1"/>
  <c r="F44" i="1"/>
  <c r="I44" i="1" s="1"/>
  <c r="F40" i="1"/>
  <c r="F39" i="1" s="1"/>
  <c r="I39" i="1" s="1"/>
  <c r="E37" i="1"/>
  <c r="F37" i="1" s="1"/>
  <c r="F36" i="1"/>
  <c r="I36" i="1" s="1"/>
  <c r="F32" i="1"/>
  <c r="I32" i="1" s="1"/>
  <c r="E31" i="1"/>
  <c r="F31" i="1" s="1"/>
  <c r="E25" i="1"/>
  <c r="E28" i="1"/>
  <c r="F28" i="1" s="1"/>
  <c r="I28" i="1" s="1"/>
  <c r="F27" i="1"/>
  <c r="I27" i="1" s="1"/>
  <c r="F13" i="1"/>
  <c r="I50" i="1" l="1"/>
  <c r="F55" i="1"/>
  <c r="I55" i="1" s="1"/>
  <c r="I57" i="1"/>
  <c r="F30" i="1"/>
  <c r="I30" i="1" s="1"/>
  <c r="I40" i="1"/>
  <c r="F67" i="1"/>
  <c r="I67" i="1" s="1"/>
  <c r="I54" i="1"/>
  <c r="I66" i="1"/>
  <c r="F59" i="1"/>
  <c r="I59" i="1" s="1"/>
  <c r="F41" i="1"/>
  <c r="F35" i="1"/>
  <c r="I35" i="1" s="1"/>
  <c r="I23" i="1"/>
  <c r="F26" i="1"/>
  <c r="F25" i="1"/>
  <c r="F24" i="1" s="1"/>
  <c r="F29" i="1" l="1"/>
  <c r="I41" i="1"/>
  <c r="I25" i="1"/>
  <c r="I24" i="1"/>
  <c r="I26" i="1"/>
  <c r="F22" i="1"/>
  <c r="I22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12" i="1"/>
  <c r="I12" i="1" s="1"/>
  <c r="F14" i="1"/>
  <c r="I14" i="1" s="1"/>
  <c r="F15" i="1"/>
  <c r="I15" i="1" s="1"/>
  <c r="F11" i="1"/>
  <c r="I11" i="1" s="1"/>
  <c r="I29" i="1" l="1"/>
  <c r="F10" i="1"/>
  <c r="F9" i="1" l="1"/>
  <c r="I10" i="1"/>
  <c r="F70" i="1" l="1"/>
  <c r="I9" i="1"/>
  <c r="I70" i="1" l="1"/>
</calcChain>
</file>

<file path=xl/sharedStrings.xml><?xml version="1.0" encoding="utf-8"?>
<sst xmlns="http://schemas.openxmlformats.org/spreadsheetml/2006/main" count="153" uniqueCount="99">
  <si>
    <t>№</t>
  </si>
  <si>
    <t>Статьи расходов*</t>
  </si>
  <si>
    <t>Стоимость, в тенге</t>
  </si>
  <si>
    <t>Всего, в тенге</t>
  </si>
  <si>
    <t>Заявитель (собственный вклад)</t>
  </si>
  <si>
    <t>Другие источники софинансирования</t>
  </si>
  <si>
    <t>Средства гранта</t>
  </si>
  <si>
    <t>Источники финансирования</t>
  </si>
  <si>
    <t>менеджер по связям с общественностью</t>
  </si>
  <si>
    <t>мес.</t>
  </si>
  <si>
    <t>1)</t>
  </si>
  <si>
    <t>социальный налог и социальные отчисления</t>
  </si>
  <si>
    <t>2)</t>
  </si>
  <si>
    <t>3)</t>
  </si>
  <si>
    <t>руководитель проекта</t>
  </si>
  <si>
    <t>банковские услуги</t>
  </si>
  <si>
    <t>4)</t>
  </si>
  <si>
    <t>5)</t>
  </si>
  <si>
    <t>6)</t>
  </si>
  <si>
    <t>7)</t>
  </si>
  <si>
    <t>8)</t>
  </si>
  <si>
    <t>прочие расходы, в том числе:</t>
  </si>
  <si>
    <t>9)</t>
  </si>
  <si>
    <t>Кол.-во</t>
  </si>
  <si>
    <t>Ед. изм.</t>
  </si>
  <si>
    <t>Материально-техническое обеспечение</t>
  </si>
  <si>
    <t>2.</t>
  </si>
  <si>
    <t>1.</t>
  </si>
  <si>
    <t>3.</t>
  </si>
  <si>
    <t>Итого:</t>
  </si>
  <si>
    <t>Приложение 9</t>
  </si>
  <si>
    <t>Форма</t>
  </si>
  <si>
    <t>Смета расходов по реализации социального проекта и (или) социальной программы</t>
  </si>
  <si>
    <t>усл.</t>
  </si>
  <si>
    <t>Административные затраты (расходы):</t>
  </si>
  <si>
    <t>ед.</t>
  </si>
  <si>
    <t>ООСМС</t>
  </si>
  <si>
    <t xml:space="preserve">коммунальные услуги </t>
  </si>
  <si>
    <t>*</t>
  </si>
  <si>
    <t xml:space="preserve">ноутбук </t>
  </si>
  <si>
    <t>услуги связи</t>
  </si>
  <si>
    <t xml:space="preserve">заработная плата (ФОТ), в том числе: </t>
  </si>
  <si>
    <t>3.1.</t>
  </si>
  <si>
    <t>3.2.</t>
  </si>
  <si>
    <t>3.3.</t>
  </si>
  <si>
    <t>3.4.</t>
  </si>
  <si>
    <t>3.5.</t>
  </si>
  <si>
    <t>3.6.</t>
  </si>
  <si>
    <t>3.7.</t>
  </si>
  <si>
    <t>вед.менеджер проекта</t>
  </si>
  <si>
    <t>бухглатер проекта (0,5)</t>
  </si>
  <si>
    <t>ст.менеджер проекта (0,5)</t>
  </si>
  <si>
    <t>расходы на оплату аренды за помещения</t>
  </si>
  <si>
    <t>расходные материалы, в том числе (3МРП*4 сотр.):</t>
  </si>
  <si>
    <t>квадракоптер (дрон)</t>
  </si>
  <si>
    <t>МФУ 3в1</t>
  </si>
  <si>
    <t xml:space="preserve">Прямые расходы: </t>
  </si>
  <si>
    <r>
      <rPr>
        <b/>
        <sz val="10"/>
        <color theme="1"/>
        <rFont val="Times New Roman"/>
        <family val="1"/>
        <charset val="204"/>
      </rPr>
      <t>Мероприятие 1:</t>
    </r>
    <r>
      <rPr>
        <sz val="10"/>
        <color theme="1"/>
        <rFont val="Times New Roman"/>
        <family val="1"/>
        <charset val="204"/>
      </rPr>
      <t xml:space="preserve"> формирование проектной команды и открытие двух  фронт-офисов «Bizben Birge» </t>
    </r>
  </si>
  <si>
    <t>кв.м.</t>
  </si>
  <si>
    <t>аренда двух офисных помещений: 1-ый фронт, не менее 75 кв.м., 2-ой офисе 30 кв.м. (итого 105 кв.м.)</t>
  </si>
  <si>
    <t>Зеркальный фотоаппарат с беспроводным соединением Wi-Fi и bluetooth</t>
  </si>
  <si>
    <t>кол.во</t>
  </si>
  <si>
    <r>
      <rPr>
        <b/>
        <sz val="10"/>
        <color theme="1"/>
        <rFont val="Times New Roman"/>
        <family val="1"/>
        <charset val="204"/>
      </rPr>
      <t>Мероприятие 2:</t>
    </r>
    <r>
      <rPr>
        <sz val="10"/>
        <color theme="1"/>
        <rFont val="Times New Roman"/>
        <family val="1"/>
        <charset val="204"/>
      </rPr>
      <t xml:space="preserve"> проведение серии конкурсов и акций по изготовлению мотиваторов и видероликов социальной направленности</t>
    </r>
  </si>
  <si>
    <t>награждение (мотивирование) ценными призами лучшие работы</t>
  </si>
  <si>
    <r>
      <rPr>
        <b/>
        <sz val="10"/>
        <color theme="1"/>
        <rFont val="Times New Roman"/>
        <family val="1"/>
        <charset val="204"/>
      </rPr>
      <t>Мероприятие 3:</t>
    </r>
    <r>
      <rPr>
        <sz val="10"/>
        <color theme="1"/>
        <rFont val="Times New Roman"/>
        <family val="1"/>
        <charset val="204"/>
      </rPr>
      <t xml:space="preserve"> проведение дебатных турниров и открытых площадок по обсуждению актуальных вопросов</t>
    </r>
  </si>
  <si>
    <t>оплата услуг спикеров, администратора</t>
  </si>
  <si>
    <t>награждение (мотивирование) победителей дебатных турниров (кубок, грамоты и т.д.)</t>
  </si>
  <si>
    <r>
      <t xml:space="preserve">лицензионное ПО по обработке видео </t>
    </r>
    <r>
      <rPr>
        <i/>
        <sz val="9"/>
        <color theme="1"/>
        <rFont val="Times New Roman"/>
        <family val="1"/>
        <charset val="204"/>
      </rPr>
      <t>(Adobe Primier или Sony VP)</t>
    </r>
    <r>
      <rPr>
        <i/>
        <sz val="10"/>
        <color theme="1"/>
        <rFont val="Times New Roman"/>
        <family val="1"/>
        <charset val="204"/>
      </rPr>
      <t>, подписка</t>
    </r>
  </si>
  <si>
    <t>суточные (2МРП)</t>
  </si>
  <si>
    <t>проживание (4МРП)</t>
  </si>
  <si>
    <t>расходы на служебные командировки (2 человкека, по 2 дня с учетом дороги, выезд в 9 городов и 9 районов области), в том числе:</t>
  </si>
  <si>
    <t xml:space="preserve">Ультрабук для обработки потокового видео, монтажа и т.д, создание контента </t>
  </si>
  <si>
    <t>Телефон (IP или андроид) функции бот-мессенджера</t>
  </si>
  <si>
    <t>проезд, в ср. 5500 тг. (туда-обратно)</t>
  </si>
  <si>
    <r>
      <rPr>
        <b/>
        <sz val="10"/>
        <color theme="1"/>
        <rFont val="Times New Roman"/>
        <family val="1"/>
        <charset val="204"/>
      </rPr>
      <t>Мероприятие 5:</t>
    </r>
    <r>
      <rPr>
        <sz val="10"/>
        <color theme="1"/>
        <rFont val="Times New Roman"/>
        <family val="1"/>
        <charset val="204"/>
      </rPr>
      <t xml:space="preserve"> повсеместное проведение разноформатных встреч и семинаров </t>
    </r>
  </si>
  <si>
    <r>
      <rPr>
        <b/>
        <sz val="10"/>
        <color theme="1"/>
        <rFont val="Times New Roman"/>
        <family val="1"/>
        <charset val="204"/>
      </rPr>
      <t>Мероприятие 4:</t>
    </r>
    <r>
      <rPr>
        <sz val="10"/>
        <color theme="1"/>
        <rFont val="Times New Roman"/>
        <family val="1"/>
        <charset val="204"/>
      </rPr>
      <t xml:space="preserve"> изготовление  адаптированных (карманных) справочников</t>
    </r>
  </si>
  <si>
    <t>организационные расходы (в т.ч. непредвиденные)</t>
  </si>
  <si>
    <t>кофе-брейк (до 1800 на чел., 50 чел.)</t>
  </si>
  <si>
    <r>
      <rPr>
        <b/>
        <sz val="10"/>
        <color theme="1"/>
        <rFont val="Times New Roman"/>
        <family val="1"/>
        <charset val="204"/>
      </rPr>
      <t>Мероприятие 6:</t>
    </r>
    <r>
      <rPr>
        <sz val="10"/>
        <color theme="1"/>
        <rFont val="Times New Roman"/>
        <family val="1"/>
        <charset val="204"/>
      </rPr>
      <t xml:space="preserve"> анкетирование учащихся школ, колледжей и ВУЗов</t>
    </r>
  </si>
  <si>
    <t>работы и услуги юридических лиц, в том числе:</t>
  </si>
  <si>
    <t>изготовление  и распечатка</t>
  </si>
  <si>
    <t>изготовление анкеты и последующая обработка</t>
  </si>
  <si>
    <r>
      <rPr>
        <b/>
        <sz val="10"/>
        <color theme="1"/>
        <rFont val="Times New Roman"/>
        <family val="1"/>
        <charset val="204"/>
      </rPr>
      <t>Мероприятие 7:</t>
    </r>
    <r>
      <rPr>
        <sz val="10"/>
        <color theme="1"/>
        <rFont val="Times New Roman"/>
        <family val="1"/>
        <charset val="204"/>
      </rPr>
      <t xml:space="preserve"> социальный опрос насления по вопросам оказания государственных услуг </t>
    </r>
  </si>
  <si>
    <t>изготовление опросника и последующая обработка</t>
  </si>
  <si>
    <t>проведение опроса</t>
  </si>
  <si>
    <r>
      <rPr>
        <b/>
        <sz val="10"/>
        <color theme="1"/>
        <rFont val="Times New Roman"/>
        <family val="1"/>
        <charset val="204"/>
      </rPr>
      <t>Мероприятие 8:</t>
    </r>
    <r>
      <rPr>
        <sz val="10"/>
        <color theme="1"/>
        <rFont val="Times New Roman"/>
        <family val="1"/>
        <charset val="204"/>
      </rPr>
      <t xml:space="preserve"> по итогам предусмотрено проведение форсайт-сессий и круглых столов </t>
    </r>
  </si>
  <si>
    <r>
      <rPr>
        <b/>
        <sz val="10"/>
        <color theme="1"/>
        <rFont val="Times New Roman"/>
        <family val="1"/>
        <charset val="204"/>
      </rPr>
      <t>Мероприятие 9:</t>
    </r>
    <r>
      <rPr>
        <sz val="10"/>
        <color theme="1"/>
        <rFont val="Times New Roman"/>
        <family val="1"/>
        <charset val="204"/>
      </rPr>
      <t xml:space="preserve"> создание «Риск карты» </t>
    </r>
  </si>
  <si>
    <t>обеспечение раздаточным материалом</t>
  </si>
  <si>
    <t>обеспечение водой (0,5)</t>
  </si>
  <si>
    <t>расходники (флипчарт, маркер и т.д.)</t>
  </si>
  <si>
    <t>3.8.</t>
  </si>
  <si>
    <t>3.9.</t>
  </si>
  <si>
    <t>3.10.</t>
  </si>
  <si>
    <r>
      <rPr>
        <b/>
        <sz val="10"/>
        <color theme="1"/>
        <rFont val="Times New Roman"/>
        <family val="1"/>
        <charset val="204"/>
      </rPr>
      <t>Мероприятие 10:</t>
    </r>
    <r>
      <rPr>
        <sz val="10"/>
        <color theme="1"/>
        <rFont val="Times New Roman"/>
        <family val="1"/>
        <charset val="204"/>
      </rPr>
      <t xml:space="preserve"> создание собственного акауната и взаимодействие с крупными и тематическими пабликами </t>
    </r>
  </si>
  <si>
    <t>услуги таргетинга и продвижения контента через социальные сети (покупка рекламы у аккаунтов в инстаграм, тик-ток)</t>
  </si>
  <si>
    <r>
      <rPr>
        <b/>
        <sz val="10"/>
        <color theme="1"/>
        <rFont val="Times New Roman"/>
        <family val="1"/>
        <charset val="204"/>
      </rPr>
      <t>Мероприятие 11:</t>
    </r>
    <r>
      <rPr>
        <sz val="10"/>
        <color theme="1"/>
        <rFont val="Times New Roman"/>
        <family val="1"/>
        <charset val="204"/>
      </rPr>
      <t xml:space="preserve"> агрессивная информационная кампания «свободных от коррупции»</t>
    </r>
  </si>
  <si>
    <t>изготовление единого «брендбука»</t>
  </si>
  <si>
    <t>изготовление наклеек</t>
  </si>
  <si>
    <t>3.11.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</si>
</sst>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6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3" fontId="4" fillId="4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2"/>
  <sheetViews>
    <sheetView tabSelected="1" zoomScaleNormal="100" workbookViewId="0">
      <selection activeCell="P13" sqref="P13"/>
    </sheetView>
  </sheetViews>
  <sheetFormatPr defaultRowHeight="15" x14ac:dyDescent="0.25"/>
  <cols>
    <col min="1" max="1" width="4.5703125" style="1" customWidth="1"/>
    <col min="2" max="2" width="22.140625" style="1" customWidth="1"/>
    <col min="3" max="3" width="6.28515625" style="1" customWidth="1"/>
    <col min="4" max="4" width="7.140625" style="1" customWidth="1"/>
    <col min="5" max="5" width="9.140625" style="2" customWidth="1"/>
    <col min="6" max="6" width="10" style="8" customWidth="1"/>
    <col min="7" max="7" width="8.140625" style="1" customWidth="1"/>
    <col min="8" max="8" width="9.140625" style="1"/>
    <col min="9" max="9" width="9.85546875" style="1" customWidth="1"/>
    <col min="10" max="16384" width="9.140625" style="1"/>
  </cols>
  <sheetData>
    <row r="1" spans="1:12" x14ac:dyDescent="0.25">
      <c r="A1" s="37" t="s">
        <v>30</v>
      </c>
      <c r="B1" s="37"/>
      <c r="C1" s="37"/>
      <c r="D1" s="37"/>
      <c r="E1" s="37"/>
      <c r="F1" s="37"/>
      <c r="G1" s="37"/>
      <c r="H1" s="37"/>
      <c r="I1" s="37"/>
    </row>
    <row r="2" spans="1:12" ht="8.25" customHeight="1" x14ac:dyDescent="0.25"/>
    <row r="3" spans="1:12" x14ac:dyDescent="0.25">
      <c r="A3" s="37" t="s">
        <v>31</v>
      </c>
      <c r="B3" s="37"/>
      <c r="C3" s="37"/>
      <c r="D3" s="37"/>
      <c r="E3" s="37"/>
      <c r="F3" s="37"/>
      <c r="G3" s="37"/>
      <c r="H3" s="37"/>
      <c r="I3" s="37"/>
    </row>
    <row r="4" spans="1:12" ht="9" customHeight="1" x14ac:dyDescent="0.25"/>
    <row r="5" spans="1:12" ht="29.25" customHeight="1" x14ac:dyDescent="0.25">
      <c r="A5" s="38" t="s">
        <v>32</v>
      </c>
      <c r="B5" s="38"/>
      <c r="C5" s="38"/>
      <c r="D5" s="38"/>
      <c r="E5" s="38"/>
      <c r="F5" s="38"/>
      <c r="G5" s="38"/>
      <c r="H5" s="38"/>
      <c r="I5" s="38"/>
    </row>
    <row r="7" spans="1:12" ht="18.75" customHeight="1" x14ac:dyDescent="0.25">
      <c r="A7" s="39" t="s">
        <v>0</v>
      </c>
      <c r="B7" s="39" t="s">
        <v>1</v>
      </c>
      <c r="C7" s="39" t="s">
        <v>24</v>
      </c>
      <c r="D7" s="39" t="s">
        <v>23</v>
      </c>
      <c r="E7" s="40" t="s">
        <v>2</v>
      </c>
      <c r="F7" s="41" t="s">
        <v>3</v>
      </c>
      <c r="G7" s="36" t="s">
        <v>7</v>
      </c>
      <c r="H7" s="36"/>
      <c r="I7" s="36"/>
    </row>
    <row r="8" spans="1:12" ht="63.75" x14ac:dyDescent="0.25">
      <c r="A8" s="39"/>
      <c r="B8" s="39"/>
      <c r="C8" s="39"/>
      <c r="D8" s="39"/>
      <c r="E8" s="40"/>
      <c r="F8" s="41"/>
      <c r="G8" s="32" t="s">
        <v>4</v>
      </c>
      <c r="H8" s="32" t="s">
        <v>5</v>
      </c>
      <c r="I8" s="32" t="s">
        <v>6</v>
      </c>
      <c r="L8" s="42"/>
    </row>
    <row r="9" spans="1:12" ht="25.5" x14ac:dyDescent="0.25">
      <c r="A9" s="30" t="s">
        <v>27</v>
      </c>
      <c r="B9" s="30" t="s">
        <v>34</v>
      </c>
      <c r="C9" s="23"/>
      <c r="D9" s="23"/>
      <c r="E9" s="33"/>
      <c r="F9" s="34">
        <f>F10+F16+F17+F18+F19+F20+F21+F22+F23</f>
        <v>4509400</v>
      </c>
      <c r="G9" s="35">
        <v>0</v>
      </c>
      <c r="H9" s="35">
        <v>0</v>
      </c>
      <c r="I9" s="34">
        <f>F9</f>
        <v>4509400</v>
      </c>
      <c r="K9" s="2"/>
    </row>
    <row r="10" spans="1:12" ht="25.5" x14ac:dyDescent="0.25">
      <c r="A10" s="3" t="s">
        <v>10</v>
      </c>
      <c r="B10" s="3" t="s">
        <v>41</v>
      </c>
      <c r="C10" s="3"/>
      <c r="D10" s="3"/>
      <c r="E10" s="4"/>
      <c r="F10" s="19">
        <f>SUM(F11:F15)</f>
        <v>4320000</v>
      </c>
      <c r="G10" s="14">
        <v>0</v>
      </c>
      <c r="H10" s="14">
        <v>0</v>
      </c>
      <c r="I10" s="17">
        <f>F10</f>
        <v>4320000</v>
      </c>
    </row>
    <row r="11" spans="1:12" x14ac:dyDescent="0.25">
      <c r="A11" s="36"/>
      <c r="B11" s="14" t="s">
        <v>14</v>
      </c>
      <c r="C11" s="14" t="s">
        <v>9</v>
      </c>
      <c r="D11" s="14">
        <v>9</v>
      </c>
      <c r="E11" s="18">
        <v>150000</v>
      </c>
      <c r="F11" s="17">
        <f>E11*D11</f>
        <v>1350000</v>
      </c>
      <c r="G11" s="14">
        <v>0</v>
      </c>
      <c r="H11" s="14">
        <v>0</v>
      </c>
      <c r="I11" s="17">
        <f t="shared" ref="I11:I23" si="0">F11</f>
        <v>1350000</v>
      </c>
    </row>
    <row r="12" spans="1:12" x14ac:dyDescent="0.25">
      <c r="A12" s="36"/>
      <c r="B12" s="14" t="s">
        <v>51</v>
      </c>
      <c r="C12" s="14" t="s">
        <v>9</v>
      </c>
      <c r="D12" s="14">
        <v>9</v>
      </c>
      <c r="E12" s="18">
        <v>100000</v>
      </c>
      <c r="F12" s="17">
        <f t="shared" ref="F12:F22" si="1">E12*D12</f>
        <v>900000</v>
      </c>
      <c r="G12" s="14">
        <v>0</v>
      </c>
      <c r="H12" s="14">
        <v>0</v>
      </c>
      <c r="I12" s="17">
        <f t="shared" si="0"/>
        <v>900000</v>
      </c>
    </row>
    <row r="13" spans="1:12" x14ac:dyDescent="0.25">
      <c r="A13" s="36"/>
      <c r="B13" s="14" t="s">
        <v>49</v>
      </c>
      <c r="C13" s="14" t="s">
        <v>9</v>
      </c>
      <c r="D13" s="14">
        <v>9</v>
      </c>
      <c r="E13" s="18">
        <v>85000</v>
      </c>
      <c r="F13" s="17">
        <f t="shared" si="1"/>
        <v>765000</v>
      </c>
      <c r="G13" s="14"/>
      <c r="H13" s="14"/>
      <c r="I13" s="17"/>
    </row>
    <row r="14" spans="1:12" ht="24" x14ac:dyDescent="0.25">
      <c r="A14" s="36"/>
      <c r="B14" s="14" t="s">
        <v>8</v>
      </c>
      <c r="C14" s="14" t="s">
        <v>9</v>
      </c>
      <c r="D14" s="14">
        <v>9</v>
      </c>
      <c r="E14" s="18">
        <v>85000</v>
      </c>
      <c r="F14" s="17">
        <f t="shared" si="1"/>
        <v>765000</v>
      </c>
      <c r="G14" s="14">
        <v>0</v>
      </c>
      <c r="H14" s="14">
        <v>0</v>
      </c>
      <c r="I14" s="17">
        <f t="shared" si="0"/>
        <v>765000</v>
      </c>
    </row>
    <row r="15" spans="1:12" x14ac:dyDescent="0.25">
      <c r="A15" s="36"/>
      <c r="B15" s="14" t="s">
        <v>50</v>
      </c>
      <c r="C15" s="14" t="s">
        <v>9</v>
      </c>
      <c r="D15" s="14">
        <v>9</v>
      </c>
      <c r="E15" s="18">
        <v>60000</v>
      </c>
      <c r="F15" s="17">
        <f t="shared" si="1"/>
        <v>540000</v>
      </c>
      <c r="G15" s="14">
        <v>0</v>
      </c>
      <c r="H15" s="14">
        <v>0</v>
      </c>
      <c r="I15" s="17">
        <f t="shared" si="0"/>
        <v>540000</v>
      </c>
    </row>
    <row r="16" spans="1:12" ht="25.5" x14ac:dyDescent="0.25">
      <c r="A16" s="5" t="s">
        <v>12</v>
      </c>
      <c r="B16" s="3" t="s">
        <v>11</v>
      </c>
      <c r="C16" s="5" t="s">
        <v>35</v>
      </c>
      <c r="D16" s="5">
        <v>4</v>
      </c>
      <c r="E16" s="6">
        <v>14700</v>
      </c>
      <c r="F16" s="19">
        <f t="shared" si="1"/>
        <v>58800</v>
      </c>
      <c r="G16" s="14">
        <v>0</v>
      </c>
      <c r="H16" s="14">
        <v>0</v>
      </c>
      <c r="I16" s="17">
        <f t="shared" si="0"/>
        <v>58800</v>
      </c>
    </row>
    <row r="17" spans="1:14" x14ac:dyDescent="0.25">
      <c r="A17" s="5" t="s">
        <v>13</v>
      </c>
      <c r="B17" s="3" t="s">
        <v>36</v>
      </c>
      <c r="C17" s="5" t="s">
        <v>35</v>
      </c>
      <c r="D17" s="5">
        <v>4</v>
      </c>
      <c r="E17" s="6">
        <v>14400</v>
      </c>
      <c r="F17" s="19">
        <f t="shared" si="1"/>
        <v>57600</v>
      </c>
      <c r="G17" s="14">
        <v>0</v>
      </c>
      <c r="H17" s="14">
        <v>0</v>
      </c>
      <c r="I17" s="17">
        <f t="shared" si="0"/>
        <v>57600</v>
      </c>
    </row>
    <row r="18" spans="1:14" x14ac:dyDescent="0.25">
      <c r="A18" s="5" t="s">
        <v>16</v>
      </c>
      <c r="B18" s="5" t="s">
        <v>15</v>
      </c>
      <c r="C18" s="5" t="s">
        <v>33</v>
      </c>
      <c r="D18" s="5">
        <v>1</v>
      </c>
      <c r="E18" s="6">
        <v>73000</v>
      </c>
      <c r="F18" s="19">
        <f t="shared" si="1"/>
        <v>73000</v>
      </c>
      <c r="G18" s="14">
        <v>0</v>
      </c>
      <c r="H18" s="14">
        <v>0</v>
      </c>
      <c r="I18" s="17">
        <f t="shared" si="0"/>
        <v>73000</v>
      </c>
    </row>
    <row r="19" spans="1:14" x14ac:dyDescent="0.25">
      <c r="A19" s="15" t="s">
        <v>17</v>
      </c>
      <c r="B19" s="14" t="s">
        <v>40</v>
      </c>
      <c r="C19" s="15" t="s">
        <v>33</v>
      </c>
      <c r="D19" s="15">
        <v>1</v>
      </c>
      <c r="E19" s="16">
        <v>0</v>
      </c>
      <c r="F19" s="43">
        <f t="shared" si="1"/>
        <v>0</v>
      </c>
      <c r="G19" s="14">
        <v>0</v>
      </c>
      <c r="H19" s="14">
        <v>0</v>
      </c>
      <c r="I19" s="17">
        <f t="shared" si="0"/>
        <v>0</v>
      </c>
    </row>
    <row r="20" spans="1:14" x14ac:dyDescent="0.25">
      <c r="A20" s="15" t="s">
        <v>18</v>
      </c>
      <c r="B20" s="14" t="s">
        <v>37</v>
      </c>
      <c r="C20" s="15" t="s">
        <v>33</v>
      </c>
      <c r="D20" s="15">
        <v>1</v>
      </c>
      <c r="E20" s="16">
        <v>0</v>
      </c>
      <c r="F20" s="43">
        <f t="shared" si="1"/>
        <v>0</v>
      </c>
      <c r="G20" s="14">
        <v>0</v>
      </c>
      <c r="H20" s="14">
        <v>0</v>
      </c>
      <c r="I20" s="17">
        <f t="shared" si="0"/>
        <v>0</v>
      </c>
    </row>
    <row r="21" spans="1:14" ht="29.25" customHeight="1" x14ac:dyDescent="0.25">
      <c r="A21" s="15" t="s">
        <v>19</v>
      </c>
      <c r="B21" s="14" t="s">
        <v>52</v>
      </c>
      <c r="C21" s="15" t="s">
        <v>9</v>
      </c>
      <c r="D21" s="15">
        <v>1</v>
      </c>
      <c r="E21" s="16">
        <v>0</v>
      </c>
      <c r="F21" s="43">
        <f t="shared" si="1"/>
        <v>0</v>
      </c>
      <c r="G21" s="14">
        <v>0</v>
      </c>
      <c r="H21" s="14">
        <v>0</v>
      </c>
      <c r="I21" s="17">
        <f t="shared" si="0"/>
        <v>0</v>
      </c>
    </row>
    <row r="22" spans="1:14" ht="29.25" customHeight="1" x14ac:dyDescent="0.25">
      <c r="A22" s="15" t="s">
        <v>20</v>
      </c>
      <c r="B22" s="14" t="s">
        <v>53</v>
      </c>
      <c r="C22" s="15" t="s">
        <v>35</v>
      </c>
      <c r="D22" s="15">
        <v>1</v>
      </c>
      <c r="E22" s="16">
        <v>0</v>
      </c>
      <c r="F22" s="43">
        <f t="shared" si="1"/>
        <v>0</v>
      </c>
      <c r="G22" s="14">
        <v>0</v>
      </c>
      <c r="H22" s="14">
        <v>0</v>
      </c>
      <c r="I22" s="17">
        <f t="shared" si="0"/>
        <v>0</v>
      </c>
      <c r="K22" s="20"/>
    </row>
    <row r="23" spans="1:14" ht="24" x14ac:dyDescent="0.25">
      <c r="A23" s="15" t="s">
        <v>22</v>
      </c>
      <c r="B23" s="14" t="s">
        <v>21</v>
      </c>
      <c r="C23" s="15" t="s">
        <v>38</v>
      </c>
      <c r="D23" s="15" t="s">
        <v>38</v>
      </c>
      <c r="E23" s="16">
        <v>0</v>
      </c>
      <c r="F23" s="44">
        <v>0</v>
      </c>
      <c r="G23" s="14">
        <v>0</v>
      </c>
      <c r="H23" s="14">
        <v>0</v>
      </c>
      <c r="I23" s="17">
        <f t="shared" si="0"/>
        <v>0</v>
      </c>
    </row>
    <row r="24" spans="1:14" ht="25.5" x14ac:dyDescent="0.25">
      <c r="A24" s="29" t="s">
        <v>26</v>
      </c>
      <c r="B24" s="30" t="s">
        <v>25</v>
      </c>
      <c r="C24" s="22"/>
      <c r="D24" s="22"/>
      <c r="E24" s="24"/>
      <c r="F24" s="31">
        <f>F25+F26+F27+F28</f>
        <v>1182190</v>
      </c>
      <c r="G24" s="22">
        <v>0</v>
      </c>
      <c r="H24" s="22">
        <v>0</v>
      </c>
      <c r="I24" s="31">
        <f>F24</f>
        <v>1182190</v>
      </c>
      <c r="J24" s="8"/>
      <c r="K24" s="7"/>
      <c r="L24" s="7"/>
      <c r="M24" s="7"/>
      <c r="N24" s="7"/>
    </row>
    <row r="25" spans="1:14" ht="16.5" customHeight="1" x14ac:dyDescent="0.25">
      <c r="A25" s="12">
        <v>1</v>
      </c>
      <c r="B25" s="64" t="s">
        <v>39</v>
      </c>
      <c r="C25" s="12" t="s">
        <v>35</v>
      </c>
      <c r="D25" s="12">
        <v>1</v>
      </c>
      <c r="E25" s="13">
        <f>3063*100</f>
        <v>306300</v>
      </c>
      <c r="F25" s="46">
        <f>E25</f>
        <v>306300</v>
      </c>
      <c r="G25" s="15">
        <v>0</v>
      </c>
      <c r="H25" s="15">
        <v>0</v>
      </c>
      <c r="I25" s="16">
        <f>F25</f>
        <v>306300</v>
      </c>
      <c r="J25" s="7"/>
      <c r="K25" s="7"/>
      <c r="L25" s="7"/>
      <c r="M25" s="7"/>
      <c r="N25" s="7"/>
    </row>
    <row r="26" spans="1:14" ht="15.75" customHeight="1" x14ac:dyDescent="0.25">
      <c r="A26" s="12">
        <v>2</v>
      </c>
      <c r="B26" s="64" t="s">
        <v>54</v>
      </c>
      <c r="C26" s="12" t="s">
        <v>35</v>
      </c>
      <c r="D26" s="12">
        <v>1</v>
      </c>
      <c r="E26" s="13">
        <v>280000</v>
      </c>
      <c r="F26" s="46">
        <f>E26</f>
        <v>280000</v>
      </c>
      <c r="G26" s="15">
        <v>0</v>
      </c>
      <c r="H26" s="15">
        <v>0</v>
      </c>
      <c r="I26" s="16">
        <f t="shared" ref="I26:I28" si="2">F26</f>
        <v>280000</v>
      </c>
      <c r="J26" s="7"/>
      <c r="K26" s="7"/>
      <c r="L26" s="7"/>
      <c r="M26" s="7"/>
      <c r="N26" s="7"/>
    </row>
    <row r="27" spans="1:14" ht="51" customHeight="1" x14ac:dyDescent="0.25">
      <c r="A27" s="12">
        <v>3</v>
      </c>
      <c r="B27" s="64" t="s">
        <v>67</v>
      </c>
      <c r="C27" s="12" t="s">
        <v>9</v>
      </c>
      <c r="D27" s="12">
        <v>9</v>
      </c>
      <c r="E27" s="13">
        <v>56000</v>
      </c>
      <c r="F27" s="46">
        <f>E27*D27</f>
        <v>504000</v>
      </c>
      <c r="G27" s="15">
        <v>0</v>
      </c>
      <c r="H27" s="15">
        <v>0</v>
      </c>
      <c r="I27" s="16">
        <f t="shared" si="2"/>
        <v>504000</v>
      </c>
      <c r="J27" s="7"/>
      <c r="K27" s="7"/>
      <c r="L27" s="7"/>
      <c r="M27" s="7"/>
      <c r="N27" s="7"/>
    </row>
    <row r="28" spans="1:14" ht="13.5" customHeight="1" x14ac:dyDescent="0.25">
      <c r="A28" s="12">
        <v>4</v>
      </c>
      <c r="B28" s="64" t="s">
        <v>55</v>
      </c>
      <c r="C28" s="12" t="s">
        <v>35</v>
      </c>
      <c r="D28" s="12">
        <v>1</v>
      </c>
      <c r="E28" s="13">
        <f>3063*30</f>
        <v>91890</v>
      </c>
      <c r="F28" s="46">
        <f>E28*D28</f>
        <v>91890</v>
      </c>
      <c r="G28" s="15">
        <v>0</v>
      </c>
      <c r="H28" s="15">
        <v>0</v>
      </c>
      <c r="I28" s="16">
        <f t="shared" si="2"/>
        <v>91890</v>
      </c>
      <c r="J28" s="7"/>
      <c r="K28" s="7"/>
      <c r="L28" s="7"/>
      <c r="M28" s="7"/>
      <c r="N28" s="7"/>
    </row>
    <row r="29" spans="1:14" x14ac:dyDescent="0.25">
      <c r="A29" s="29" t="s">
        <v>28</v>
      </c>
      <c r="B29" s="30" t="s">
        <v>56</v>
      </c>
      <c r="C29" s="22"/>
      <c r="D29" s="22"/>
      <c r="E29" s="24"/>
      <c r="F29" s="31">
        <f>F30+F39+F41+F45+F45+F52+F55+F59+F63+F64+F67</f>
        <v>9342955</v>
      </c>
      <c r="G29" s="22">
        <v>0</v>
      </c>
      <c r="H29" s="22">
        <v>0</v>
      </c>
      <c r="I29" s="31">
        <f>F29</f>
        <v>9342955</v>
      </c>
      <c r="J29" s="8"/>
      <c r="K29" s="7"/>
      <c r="L29" s="7"/>
      <c r="M29" s="7"/>
      <c r="N29" s="7"/>
    </row>
    <row r="30" spans="1:14" ht="66" customHeight="1" x14ac:dyDescent="0.25">
      <c r="A30" s="53" t="s">
        <v>42</v>
      </c>
      <c r="B30" s="54" t="s">
        <v>57</v>
      </c>
      <c r="C30" s="55"/>
      <c r="D30" s="55"/>
      <c r="E30" s="56"/>
      <c r="F30" s="57">
        <f>F31+F32+F35+F33+F34</f>
        <v>4414072</v>
      </c>
      <c r="G30" s="58">
        <v>0</v>
      </c>
      <c r="H30" s="58">
        <v>0</v>
      </c>
      <c r="I30" s="56">
        <f>F30</f>
        <v>4414072</v>
      </c>
      <c r="J30" s="7"/>
      <c r="K30" s="7"/>
      <c r="L30" s="7"/>
      <c r="M30" s="7"/>
      <c r="N30" s="7"/>
    </row>
    <row r="31" spans="1:14" ht="48" customHeight="1" x14ac:dyDescent="0.25">
      <c r="A31" s="50" t="s">
        <v>10</v>
      </c>
      <c r="B31" s="65" t="s">
        <v>59</v>
      </c>
      <c r="C31" s="50" t="s">
        <v>58</v>
      </c>
      <c r="D31" s="50">
        <v>9</v>
      </c>
      <c r="E31" s="51">
        <f>3000*105</f>
        <v>315000</v>
      </c>
      <c r="F31" s="66">
        <f>E31*D31</f>
        <v>2835000</v>
      </c>
      <c r="G31" s="15">
        <v>0</v>
      </c>
      <c r="H31" s="15">
        <v>0</v>
      </c>
      <c r="I31" s="16">
        <f t="shared" ref="I31:I38" si="3">F31</f>
        <v>2835000</v>
      </c>
      <c r="J31" s="7"/>
      <c r="K31" s="7"/>
      <c r="L31" s="7"/>
      <c r="M31" s="7"/>
      <c r="N31" s="7"/>
    </row>
    <row r="32" spans="1:14" ht="35.25" customHeight="1" x14ac:dyDescent="0.25">
      <c r="A32" s="50" t="s">
        <v>12</v>
      </c>
      <c r="B32" s="67" t="s">
        <v>60</v>
      </c>
      <c r="C32" s="50" t="s">
        <v>35</v>
      </c>
      <c r="D32" s="50">
        <v>1</v>
      </c>
      <c r="E32" s="51">
        <v>290000</v>
      </c>
      <c r="F32" s="51">
        <f>D32*E32</f>
        <v>290000</v>
      </c>
      <c r="G32" s="15">
        <v>0</v>
      </c>
      <c r="H32" s="15">
        <v>0</v>
      </c>
      <c r="I32" s="16">
        <f t="shared" si="3"/>
        <v>290000</v>
      </c>
      <c r="J32" s="7"/>
      <c r="K32" s="7"/>
      <c r="L32" s="7"/>
      <c r="M32" s="7"/>
      <c r="N32" s="7"/>
    </row>
    <row r="33" spans="1:14" ht="34.5" customHeight="1" x14ac:dyDescent="0.25">
      <c r="A33" s="48" t="s">
        <v>13</v>
      </c>
      <c r="B33" s="67" t="s">
        <v>71</v>
      </c>
      <c r="C33" s="49" t="s">
        <v>35</v>
      </c>
      <c r="D33" s="50">
        <v>1</v>
      </c>
      <c r="E33" s="51">
        <v>350000</v>
      </c>
      <c r="F33" s="51">
        <f>D33*E33</f>
        <v>350000</v>
      </c>
      <c r="G33" s="15">
        <v>0</v>
      </c>
      <c r="H33" s="15">
        <v>0</v>
      </c>
      <c r="I33" s="16">
        <f t="shared" si="3"/>
        <v>350000</v>
      </c>
      <c r="J33" s="7"/>
      <c r="K33" s="7"/>
      <c r="L33" s="7"/>
      <c r="M33" s="7"/>
      <c r="N33" s="7"/>
    </row>
    <row r="34" spans="1:14" ht="20.25" customHeight="1" x14ac:dyDescent="0.25">
      <c r="A34" s="48" t="s">
        <v>16</v>
      </c>
      <c r="B34" s="67" t="s">
        <v>72</v>
      </c>
      <c r="C34" s="49" t="s">
        <v>35</v>
      </c>
      <c r="D34" s="50">
        <v>1</v>
      </c>
      <c r="E34" s="51">
        <v>300000</v>
      </c>
      <c r="F34" s="51">
        <f>D34*E34</f>
        <v>300000</v>
      </c>
      <c r="G34" s="15">
        <v>0</v>
      </c>
      <c r="H34" s="15">
        <v>0</v>
      </c>
      <c r="I34" s="16">
        <f t="shared" si="3"/>
        <v>300000</v>
      </c>
      <c r="J34" s="7"/>
      <c r="K34" s="7"/>
      <c r="L34" s="7"/>
      <c r="M34" s="7"/>
      <c r="N34" s="7"/>
    </row>
    <row r="35" spans="1:14" ht="67.5" customHeight="1" x14ac:dyDescent="0.25">
      <c r="A35" s="48" t="s">
        <v>17</v>
      </c>
      <c r="B35" s="47" t="s">
        <v>70</v>
      </c>
      <c r="C35" s="49"/>
      <c r="D35" s="50"/>
      <c r="E35" s="51"/>
      <c r="F35" s="66">
        <f>F36+F37+F38</f>
        <v>639072</v>
      </c>
      <c r="G35" s="15">
        <v>0</v>
      </c>
      <c r="H35" s="15">
        <v>0</v>
      </c>
      <c r="I35" s="16">
        <f t="shared" si="3"/>
        <v>639072</v>
      </c>
      <c r="J35" s="7"/>
      <c r="K35" s="7"/>
      <c r="L35" s="7"/>
      <c r="M35" s="7"/>
      <c r="N35" s="7"/>
    </row>
    <row r="36" spans="1:14" x14ac:dyDescent="0.25">
      <c r="A36" s="48"/>
      <c r="B36" s="47" t="s">
        <v>68</v>
      </c>
      <c r="C36" s="49" t="s">
        <v>61</v>
      </c>
      <c r="D36" s="50">
        <v>9</v>
      </c>
      <c r="E36" s="51">
        <f>(3063*2)*2*2</f>
        <v>24504</v>
      </c>
      <c r="F36" s="51">
        <f>E36*D36</f>
        <v>220536</v>
      </c>
      <c r="G36" s="15">
        <v>0</v>
      </c>
      <c r="H36" s="15">
        <v>0</v>
      </c>
      <c r="I36" s="16">
        <f t="shared" si="3"/>
        <v>220536</v>
      </c>
      <c r="J36" s="7"/>
      <c r="K36" s="7"/>
      <c r="L36" s="7"/>
      <c r="M36" s="7"/>
      <c r="N36" s="7"/>
    </row>
    <row r="37" spans="1:14" x14ac:dyDescent="0.25">
      <c r="A37" s="48"/>
      <c r="B37" s="47" t="s">
        <v>69</v>
      </c>
      <c r="C37" s="52" t="s">
        <v>61</v>
      </c>
      <c r="D37" s="50">
        <v>9</v>
      </c>
      <c r="E37" s="51">
        <f>(3063*4)*2</f>
        <v>24504</v>
      </c>
      <c r="F37" s="51">
        <f>E37*D37</f>
        <v>220536</v>
      </c>
      <c r="G37" s="15">
        <v>0</v>
      </c>
      <c r="H37" s="15">
        <v>0</v>
      </c>
      <c r="I37" s="16">
        <f t="shared" si="3"/>
        <v>220536</v>
      </c>
      <c r="J37" s="7"/>
      <c r="K37" s="7"/>
      <c r="L37" s="7"/>
      <c r="M37" s="7"/>
      <c r="N37" s="7"/>
    </row>
    <row r="38" spans="1:14" ht="21.75" customHeight="1" x14ac:dyDescent="0.25">
      <c r="A38" s="48"/>
      <c r="B38" s="47" t="s">
        <v>73</v>
      </c>
      <c r="C38" s="49" t="s">
        <v>61</v>
      </c>
      <c r="D38" s="50">
        <v>9</v>
      </c>
      <c r="E38" s="51">
        <f>2*5500*2</f>
        <v>22000</v>
      </c>
      <c r="F38" s="51">
        <f>E38*D38</f>
        <v>198000</v>
      </c>
      <c r="G38" s="15">
        <v>0</v>
      </c>
      <c r="H38" s="15">
        <v>0</v>
      </c>
      <c r="I38" s="16">
        <f t="shared" si="3"/>
        <v>198000</v>
      </c>
      <c r="J38" s="7"/>
      <c r="K38" s="7"/>
      <c r="L38" s="7"/>
      <c r="M38" s="7"/>
      <c r="N38" s="7"/>
    </row>
    <row r="39" spans="1:14" ht="89.25" x14ac:dyDescent="0.25">
      <c r="A39" s="55" t="s">
        <v>43</v>
      </c>
      <c r="B39" s="54" t="s">
        <v>62</v>
      </c>
      <c r="C39" s="55"/>
      <c r="D39" s="55"/>
      <c r="E39" s="56"/>
      <c r="F39" s="57">
        <f>F40</f>
        <v>750000</v>
      </c>
      <c r="G39" s="55">
        <v>0</v>
      </c>
      <c r="H39" s="55">
        <v>0</v>
      </c>
      <c r="I39" s="56">
        <f>F39</f>
        <v>750000</v>
      </c>
      <c r="J39" s="7"/>
      <c r="K39" s="7"/>
      <c r="L39" s="7"/>
      <c r="M39" s="7"/>
      <c r="N39" s="7"/>
    </row>
    <row r="40" spans="1:14" ht="36" x14ac:dyDescent="0.25">
      <c r="A40" s="60" t="s">
        <v>10</v>
      </c>
      <c r="B40" s="61" t="s">
        <v>63</v>
      </c>
      <c r="C40" s="60" t="s">
        <v>35</v>
      </c>
      <c r="D40" s="26">
        <v>15</v>
      </c>
      <c r="E40" s="21">
        <v>50000</v>
      </c>
      <c r="F40" s="21">
        <f>E40*D40</f>
        <v>750000</v>
      </c>
      <c r="G40" s="26">
        <v>0</v>
      </c>
      <c r="H40" s="26">
        <v>0</v>
      </c>
      <c r="I40" s="21">
        <f>F40</f>
        <v>750000</v>
      </c>
      <c r="J40" s="7"/>
      <c r="K40" s="7"/>
      <c r="L40" s="7"/>
      <c r="M40" s="7"/>
      <c r="N40" s="7"/>
    </row>
    <row r="41" spans="1:14" ht="76.5" x14ac:dyDescent="0.25">
      <c r="A41" s="55" t="s">
        <v>44</v>
      </c>
      <c r="B41" s="54" t="s">
        <v>64</v>
      </c>
      <c r="C41" s="55"/>
      <c r="D41" s="55"/>
      <c r="E41" s="56"/>
      <c r="F41" s="57">
        <f>F44+F42</f>
        <v>450000</v>
      </c>
      <c r="G41" s="55">
        <v>0</v>
      </c>
      <c r="H41" s="55">
        <v>0</v>
      </c>
      <c r="I41" s="56">
        <f>F41</f>
        <v>450000</v>
      </c>
      <c r="J41" s="7"/>
      <c r="K41" s="7"/>
      <c r="L41" s="7"/>
      <c r="M41" s="7"/>
      <c r="N41" s="7"/>
    </row>
    <row r="42" spans="1:14" ht="59.25" customHeight="1" x14ac:dyDescent="0.25">
      <c r="A42" s="60" t="s">
        <v>10</v>
      </c>
      <c r="B42" s="61" t="s">
        <v>66</v>
      </c>
      <c r="C42" s="60" t="s">
        <v>35</v>
      </c>
      <c r="D42" s="26">
        <v>5</v>
      </c>
      <c r="E42" s="21">
        <v>50000</v>
      </c>
      <c r="F42" s="21">
        <f>E42*D42</f>
        <v>250000</v>
      </c>
      <c r="G42" s="59">
        <v>0</v>
      </c>
      <c r="H42" s="59">
        <v>0</v>
      </c>
      <c r="I42" s="68">
        <f>F42</f>
        <v>250000</v>
      </c>
      <c r="J42" s="7"/>
      <c r="K42" s="7"/>
      <c r="L42" s="7"/>
      <c r="M42" s="7"/>
      <c r="N42" s="7"/>
    </row>
    <row r="43" spans="1:14" s="79" customFormat="1" ht="36" x14ac:dyDescent="0.25">
      <c r="A43" s="60"/>
      <c r="B43" s="77" t="s">
        <v>79</v>
      </c>
      <c r="C43" s="60"/>
      <c r="D43" s="60"/>
      <c r="E43" s="70"/>
      <c r="F43" s="76"/>
      <c r="G43" s="60"/>
      <c r="H43" s="60"/>
      <c r="I43" s="70"/>
      <c r="J43" s="78"/>
      <c r="K43" s="78"/>
      <c r="L43" s="78"/>
      <c r="M43" s="78"/>
      <c r="N43" s="78"/>
    </row>
    <row r="44" spans="1:14" ht="24" x14ac:dyDescent="0.25">
      <c r="A44" s="60" t="s">
        <v>12</v>
      </c>
      <c r="B44" s="61" t="s">
        <v>65</v>
      </c>
      <c r="C44" s="60" t="s">
        <v>33</v>
      </c>
      <c r="D44" s="26">
        <v>2</v>
      </c>
      <c r="E44" s="21">
        <v>100000</v>
      </c>
      <c r="F44" s="21">
        <f>E44*D44</f>
        <v>200000</v>
      </c>
      <c r="G44" s="59">
        <v>0</v>
      </c>
      <c r="H44" s="59">
        <v>0</v>
      </c>
      <c r="I44" s="68">
        <f t="shared" ref="I44" si="4">F44</f>
        <v>200000</v>
      </c>
      <c r="J44" s="7"/>
      <c r="K44" s="7"/>
      <c r="L44" s="7"/>
      <c r="M44" s="7"/>
      <c r="N44" s="7"/>
    </row>
    <row r="45" spans="1:14" ht="63.75" x14ac:dyDescent="0.25">
      <c r="A45" s="55" t="s">
        <v>45</v>
      </c>
      <c r="B45" s="54" t="s">
        <v>75</v>
      </c>
      <c r="C45" s="55"/>
      <c r="D45" s="55"/>
      <c r="E45" s="56"/>
      <c r="F45" s="57">
        <f>F47</f>
        <v>1175000</v>
      </c>
      <c r="G45" s="55">
        <v>0</v>
      </c>
      <c r="H45" s="55">
        <v>0</v>
      </c>
      <c r="I45" s="56">
        <f>F45</f>
        <v>1175000</v>
      </c>
      <c r="J45" s="7"/>
      <c r="K45" s="7"/>
      <c r="L45" s="7"/>
      <c r="M45" s="7"/>
      <c r="N45" s="7"/>
    </row>
    <row r="46" spans="1:14" ht="33.75" customHeight="1" x14ac:dyDescent="0.25">
      <c r="A46" s="60"/>
      <c r="B46" s="61" t="s">
        <v>79</v>
      </c>
      <c r="C46" s="60"/>
      <c r="D46" s="60"/>
      <c r="E46" s="70"/>
      <c r="F46" s="76"/>
      <c r="G46" s="60"/>
      <c r="H46" s="60"/>
      <c r="I46" s="70"/>
      <c r="J46" s="7"/>
      <c r="K46" s="7"/>
      <c r="L46" s="7"/>
      <c r="M46" s="7"/>
      <c r="N46" s="7"/>
    </row>
    <row r="47" spans="1:14" s="74" customFormat="1" ht="25.5" x14ac:dyDescent="0.25">
      <c r="A47" s="62" t="s">
        <v>10</v>
      </c>
      <c r="B47" s="63" t="s">
        <v>80</v>
      </c>
      <c r="C47" s="62" t="s">
        <v>35</v>
      </c>
      <c r="D47" s="60">
        <v>2500</v>
      </c>
      <c r="E47" s="70">
        <v>470</v>
      </c>
      <c r="F47" s="70">
        <f>E47*D47</f>
        <v>1175000</v>
      </c>
      <c r="G47" s="62">
        <v>0</v>
      </c>
      <c r="H47" s="62">
        <v>0</v>
      </c>
      <c r="I47" s="72">
        <f>F47</f>
        <v>1175000</v>
      </c>
      <c r="J47" s="73"/>
      <c r="K47" s="73"/>
      <c r="L47" s="73"/>
      <c r="M47" s="73"/>
      <c r="N47" s="73"/>
    </row>
    <row r="48" spans="1:14" ht="57.75" customHeight="1" x14ac:dyDescent="0.25">
      <c r="A48" s="55" t="s">
        <v>46</v>
      </c>
      <c r="B48" s="54" t="s">
        <v>74</v>
      </c>
      <c r="C48" s="55"/>
      <c r="D48" s="55"/>
      <c r="E48" s="56"/>
      <c r="F48" s="57">
        <f>F50+F51</f>
        <v>410000</v>
      </c>
      <c r="G48" s="55">
        <v>0</v>
      </c>
      <c r="H48" s="55">
        <v>0</v>
      </c>
      <c r="I48" s="56">
        <f>F48</f>
        <v>410000</v>
      </c>
      <c r="J48" s="7"/>
      <c r="K48" s="7"/>
      <c r="L48" s="7"/>
      <c r="M48" s="7"/>
      <c r="N48" s="7"/>
    </row>
    <row r="49" spans="1:14" ht="35.25" customHeight="1" x14ac:dyDescent="0.25">
      <c r="A49" s="60"/>
      <c r="B49" s="61" t="s">
        <v>79</v>
      </c>
      <c r="C49" s="60"/>
      <c r="D49" s="60"/>
      <c r="E49" s="70"/>
      <c r="F49" s="70"/>
      <c r="G49" s="60"/>
      <c r="H49" s="60"/>
      <c r="I49" s="70"/>
      <c r="J49" s="7"/>
      <c r="K49" s="7"/>
      <c r="L49" s="7"/>
      <c r="M49" s="7"/>
      <c r="N49" s="7"/>
    </row>
    <row r="50" spans="1:14" ht="24.75" customHeight="1" x14ac:dyDescent="0.25">
      <c r="A50" s="60" t="s">
        <v>10</v>
      </c>
      <c r="B50" s="61" t="s">
        <v>77</v>
      </c>
      <c r="C50" s="60" t="s">
        <v>33</v>
      </c>
      <c r="D50" s="60">
        <v>4</v>
      </c>
      <c r="E50" s="70">
        <f>1800*50</f>
        <v>90000</v>
      </c>
      <c r="F50" s="70">
        <f>E50*D50</f>
        <v>360000</v>
      </c>
      <c r="G50" s="60">
        <v>0</v>
      </c>
      <c r="H50" s="60">
        <v>0</v>
      </c>
      <c r="I50" s="70">
        <f>F50</f>
        <v>360000</v>
      </c>
      <c r="J50" s="7"/>
      <c r="K50" s="7"/>
      <c r="L50" s="7"/>
      <c r="M50" s="7"/>
      <c r="N50" s="7"/>
    </row>
    <row r="51" spans="1:14" ht="24" x14ac:dyDescent="0.2">
      <c r="A51" s="62" t="s">
        <v>12</v>
      </c>
      <c r="B51" s="71" t="s">
        <v>76</v>
      </c>
      <c r="C51" s="62" t="s">
        <v>35</v>
      </c>
      <c r="D51" s="45">
        <v>1</v>
      </c>
      <c r="E51" s="46">
        <v>50000</v>
      </c>
      <c r="F51" s="70">
        <f>E51*D51</f>
        <v>50000</v>
      </c>
      <c r="G51" s="60">
        <v>0</v>
      </c>
      <c r="H51" s="60">
        <v>0</v>
      </c>
      <c r="I51" s="70">
        <f>F51</f>
        <v>50000</v>
      </c>
      <c r="J51" s="7"/>
      <c r="K51" s="7"/>
      <c r="L51" s="7"/>
      <c r="M51" s="7"/>
      <c r="N51" s="7"/>
    </row>
    <row r="52" spans="1:14" ht="40.5" customHeight="1" x14ac:dyDescent="0.25">
      <c r="A52" s="55" t="s">
        <v>47</v>
      </c>
      <c r="B52" s="54" t="s">
        <v>78</v>
      </c>
      <c r="C52" s="55"/>
      <c r="D52" s="55"/>
      <c r="E52" s="56"/>
      <c r="F52" s="57">
        <f>F54</f>
        <v>100000</v>
      </c>
      <c r="G52" s="55">
        <v>0</v>
      </c>
      <c r="H52" s="55">
        <v>0</v>
      </c>
      <c r="I52" s="56">
        <f>F52</f>
        <v>100000</v>
      </c>
      <c r="J52" s="7"/>
      <c r="K52" s="7"/>
      <c r="L52" s="7"/>
      <c r="M52" s="7"/>
      <c r="N52" s="7"/>
    </row>
    <row r="53" spans="1:14" ht="36" x14ac:dyDescent="0.25">
      <c r="A53" s="60"/>
      <c r="B53" s="69" t="s">
        <v>79</v>
      </c>
      <c r="C53" s="60"/>
      <c r="D53" s="26"/>
      <c r="E53" s="21"/>
      <c r="F53" s="25"/>
      <c r="G53" s="26"/>
      <c r="H53" s="26"/>
      <c r="I53" s="11"/>
      <c r="J53" s="7"/>
      <c r="K53" s="7"/>
      <c r="L53" s="7"/>
      <c r="M53" s="7"/>
      <c r="N53" s="7"/>
    </row>
    <row r="54" spans="1:14" ht="24" x14ac:dyDescent="0.25">
      <c r="A54" s="26"/>
      <c r="B54" s="27" t="s">
        <v>81</v>
      </c>
      <c r="C54" s="26" t="s">
        <v>33</v>
      </c>
      <c r="D54" s="26">
        <v>1</v>
      </c>
      <c r="E54" s="21">
        <v>100000</v>
      </c>
      <c r="F54" s="21">
        <f>E54*D54</f>
        <v>100000</v>
      </c>
      <c r="G54" s="26">
        <v>0</v>
      </c>
      <c r="H54" s="26">
        <v>0</v>
      </c>
      <c r="I54" s="11">
        <f>F54</f>
        <v>100000</v>
      </c>
      <c r="J54" s="7"/>
      <c r="K54" s="7"/>
      <c r="L54" s="7"/>
      <c r="M54" s="7"/>
      <c r="N54" s="7"/>
    </row>
    <row r="55" spans="1:14" ht="63.75" x14ac:dyDescent="0.25">
      <c r="A55" s="55" t="s">
        <v>48</v>
      </c>
      <c r="B55" s="54" t="s">
        <v>82</v>
      </c>
      <c r="C55" s="55"/>
      <c r="D55" s="55"/>
      <c r="E55" s="56"/>
      <c r="F55" s="57">
        <f>F57+F58</f>
        <v>361600</v>
      </c>
      <c r="G55" s="55">
        <v>0</v>
      </c>
      <c r="H55" s="55">
        <v>0</v>
      </c>
      <c r="I55" s="56">
        <f>F55</f>
        <v>361600</v>
      </c>
      <c r="J55" s="7"/>
      <c r="K55" s="7"/>
      <c r="L55" s="7"/>
      <c r="M55" s="7"/>
      <c r="N55" s="7"/>
    </row>
    <row r="56" spans="1:14" ht="36" x14ac:dyDescent="0.25">
      <c r="A56" s="60"/>
      <c r="B56" s="69" t="s">
        <v>79</v>
      </c>
      <c r="C56" s="60"/>
      <c r="D56" s="26"/>
      <c r="E56" s="21"/>
      <c r="F56" s="25"/>
      <c r="G56" s="26"/>
      <c r="H56" s="26"/>
      <c r="I56" s="11"/>
      <c r="J56" s="7"/>
      <c r="K56" s="7"/>
      <c r="L56" s="7"/>
      <c r="M56" s="7"/>
      <c r="N56" s="7"/>
    </row>
    <row r="57" spans="1:14" ht="24" x14ac:dyDescent="0.25">
      <c r="A57" s="26"/>
      <c r="B57" s="27" t="s">
        <v>83</v>
      </c>
      <c r="C57" s="26" t="s">
        <v>33</v>
      </c>
      <c r="D57" s="26">
        <v>4</v>
      </c>
      <c r="E57" s="21">
        <v>85000</v>
      </c>
      <c r="F57" s="21">
        <f>E57*D57</f>
        <v>340000</v>
      </c>
      <c r="G57" s="26">
        <v>0</v>
      </c>
      <c r="H57" s="26">
        <v>0</v>
      </c>
      <c r="I57" s="11">
        <f>F57</f>
        <v>340000</v>
      </c>
      <c r="J57" s="7"/>
      <c r="K57" s="7"/>
      <c r="L57" s="7"/>
      <c r="M57" s="7"/>
      <c r="N57" s="7"/>
    </row>
    <row r="58" spans="1:14" x14ac:dyDescent="0.25">
      <c r="A58" s="26"/>
      <c r="B58" s="27" t="s">
        <v>84</v>
      </c>
      <c r="C58" s="26" t="s">
        <v>35</v>
      </c>
      <c r="D58" s="26">
        <v>600</v>
      </c>
      <c r="E58" s="21">
        <v>36</v>
      </c>
      <c r="F58" s="21">
        <f>E58*D58</f>
        <v>21600</v>
      </c>
      <c r="G58" s="26">
        <v>0</v>
      </c>
      <c r="H58" s="26">
        <v>0</v>
      </c>
      <c r="I58" s="11">
        <f>F58</f>
        <v>21600</v>
      </c>
      <c r="J58" s="7"/>
      <c r="K58" s="7"/>
      <c r="L58" s="7"/>
      <c r="M58" s="7"/>
      <c r="N58" s="7"/>
    </row>
    <row r="59" spans="1:14" ht="51" x14ac:dyDescent="0.25">
      <c r="A59" s="55" t="s">
        <v>90</v>
      </c>
      <c r="B59" s="54" t="s">
        <v>85</v>
      </c>
      <c r="C59" s="55"/>
      <c r="D59" s="55"/>
      <c r="E59" s="56"/>
      <c r="F59" s="57">
        <f>SUM(F60:F62)</f>
        <v>115508</v>
      </c>
      <c r="G59" s="55">
        <v>0</v>
      </c>
      <c r="H59" s="55">
        <v>0</v>
      </c>
      <c r="I59" s="56">
        <f>F59</f>
        <v>115508</v>
      </c>
      <c r="J59" s="7"/>
      <c r="K59" s="7"/>
      <c r="L59" s="7"/>
      <c r="M59" s="7"/>
      <c r="N59" s="7"/>
    </row>
    <row r="60" spans="1:14" ht="24" x14ac:dyDescent="0.25">
      <c r="A60" s="60"/>
      <c r="B60" s="61" t="s">
        <v>87</v>
      </c>
      <c r="C60" s="26" t="s">
        <v>35</v>
      </c>
      <c r="D60" s="26">
        <v>35</v>
      </c>
      <c r="E60" s="21">
        <v>1500</v>
      </c>
      <c r="F60" s="70">
        <f>E60*D60</f>
        <v>52500</v>
      </c>
      <c r="G60" s="60">
        <v>0</v>
      </c>
      <c r="H60" s="60">
        <v>0</v>
      </c>
      <c r="I60" s="70">
        <f>F60</f>
        <v>52500</v>
      </c>
      <c r="J60" s="7"/>
      <c r="K60" s="7"/>
      <c r="L60" s="7"/>
      <c r="M60" s="7"/>
      <c r="N60" s="7"/>
    </row>
    <row r="61" spans="1:14" x14ac:dyDescent="0.25">
      <c r="A61" s="26"/>
      <c r="B61" s="27" t="s">
        <v>88</v>
      </c>
      <c r="C61" s="26" t="s">
        <v>35</v>
      </c>
      <c r="D61" s="26">
        <v>35</v>
      </c>
      <c r="E61" s="21">
        <v>400</v>
      </c>
      <c r="F61" s="70">
        <f>E61*D61</f>
        <v>14000</v>
      </c>
      <c r="G61" s="60">
        <v>0</v>
      </c>
      <c r="H61" s="60">
        <v>0</v>
      </c>
      <c r="I61" s="70">
        <f t="shared" ref="I61:I62" si="5">F61</f>
        <v>14000</v>
      </c>
      <c r="J61" s="7"/>
      <c r="K61" s="7"/>
      <c r="L61" s="7"/>
      <c r="M61" s="7"/>
      <c r="N61" s="7"/>
    </row>
    <row r="62" spans="1:14" ht="24" x14ac:dyDescent="0.25">
      <c r="A62" s="26"/>
      <c r="B62" s="27" t="s">
        <v>89</v>
      </c>
      <c r="C62" s="26" t="s">
        <v>33</v>
      </c>
      <c r="D62" s="26">
        <v>2</v>
      </c>
      <c r="E62" s="21">
        <f>8*3063</f>
        <v>24504</v>
      </c>
      <c r="F62" s="70">
        <f>E62*D62</f>
        <v>49008</v>
      </c>
      <c r="G62" s="60">
        <v>0</v>
      </c>
      <c r="H62" s="60">
        <v>0</v>
      </c>
      <c r="I62" s="70">
        <f t="shared" si="5"/>
        <v>49008</v>
      </c>
      <c r="J62" s="7"/>
      <c r="K62" s="7"/>
      <c r="L62" s="7"/>
      <c r="M62" s="7"/>
      <c r="N62" s="7"/>
    </row>
    <row r="63" spans="1:14" ht="25.5" x14ac:dyDescent="0.25">
      <c r="A63" s="55" t="s">
        <v>91</v>
      </c>
      <c r="B63" s="54" t="s">
        <v>86</v>
      </c>
      <c r="C63" s="55"/>
      <c r="D63" s="55">
        <v>0</v>
      </c>
      <c r="E63" s="56">
        <v>0</v>
      </c>
      <c r="F63" s="57">
        <v>0</v>
      </c>
      <c r="G63" s="55">
        <v>0</v>
      </c>
      <c r="H63" s="55">
        <v>0</v>
      </c>
      <c r="I63" s="56">
        <v>0</v>
      </c>
      <c r="J63" s="7"/>
      <c r="K63" s="7"/>
      <c r="L63" s="7"/>
      <c r="M63" s="7"/>
      <c r="N63" s="7"/>
    </row>
    <row r="64" spans="1:14" ht="68.25" customHeight="1" x14ac:dyDescent="0.25">
      <c r="A64" s="53" t="s">
        <v>92</v>
      </c>
      <c r="B64" s="54" t="s">
        <v>93</v>
      </c>
      <c r="C64" s="55"/>
      <c r="D64" s="55"/>
      <c r="E64" s="56"/>
      <c r="F64" s="57">
        <f>F66</f>
        <v>300000</v>
      </c>
      <c r="G64" s="55">
        <v>0</v>
      </c>
      <c r="H64" s="55">
        <v>0</v>
      </c>
      <c r="I64" s="56">
        <f>F64</f>
        <v>300000</v>
      </c>
      <c r="J64" s="7"/>
      <c r="K64" s="7"/>
      <c r="L64" s="7"/>
      <c r="M64" s="7"/>
      <c r="N64" s="7"/>
    </row>
    <row r="65" spans="1:14" ht="36" x14ac:dyDescent="0.25">
      <c r="A65" s="60" t="s">
        <v>10</v>
      </c>
      <c r="B65" s="69" t="s">
        <v>79</v>
      </c>
      <c r="C65" s="60"/>
      <c r="D65" s="26"/>
      <c r="E65" s="21"/>
      <c r="F65" s="25"/>
      <c r="G65" s="26"/>
      <c r="H65" s="26"/>
      <c r="I65" s="11"/>
      <c r="J65" s="7"/>
      <c r="K65" s="7"/>
      <c r="L65" s="7"/>
      <c r="M65" s="7"/>
      <c r="N65" s="7"/>
    </row>
    <row r="66" spans="1:14" ht="72" x14ac:dyDescent="0.25">
      <c r="A66" s="26" t="s">
        <v>12</v>
      </c>
      <c r="B66" s="27" t="s">
        <v>94</v>
      </c>
      <c r="C66" s="26" t="s">
        <v>33</v>
      </c>
      <c r="D66" s="26">
        <v>4</v>
      </c>
      <c r="E66" s="21">
        <v>75000</v>
      </c>
      <c r="F66" s="21">
        <f>E66*D66</f>
        <v>300000</v>
      </c>
      <c r="G66" s="26">
        <v>0</v>
      </c>
      <c r="H66" s="26">
        <v>0</v>
      </c>
      <c r="I66" s="11">
        <f>F66</f>
        <v>300000</v>
      </c>
      <c r="J66" s="7"/>
      <c r="K66" s="7"/>
      <c r="L66" s="7"/>
      <c r="M66" s="7"/>
      <c r="N66" s="7"/>
    </row>
    <row r="67" spans="1:14" ht="72" customHeight="1" x14ac:dyDescent="0.25">
      <c r="A67" s="58" t="s">
        <v>98</v>
      </c>
      <c r="B67" s="54" t="s">
        <v>95</v>
      </c>
      <c r="C67" s="58"/>
      <c r="D67" s="58"/>
      <c r="E67" s="75"/>
      <c r="F67" s="57">
        <f>SUM(F68+F69)</f>
        <v>501775</v>
      </c>
      <c r="G67" s="58">
        <v>0</v>
      </c>
      <c r="H67" s="58">
        <v>0</v>
      </c>
      <c r="I67" s="56">
        <f>F67</f>
        <v>501775</v>
      </c>
      <c r="J67" s="7"/>
      <c r="K67" s="7"/>
      <c r="L67" s="7"/>
      <c r="M67" s="7"/>
      <c r="N67" s="7"/>
    </row>
    <row r="68" spans="1:14" ht="24" x14ac:dyDescent="0.25">
      <c r="A68" s="26" t="s">
        <v>10</v>
      </c>
      <c r="B68" s="27" t="s">
        <v>96</v>
      </c>
      <c r="C68" s="26" t="s">
        <v>33</v>
      </c>
      <c r="D68" s="26">
        <v>1</v>
      </c>
      <c r="E68" s="21">
        <v>1775</v>
      </c>
      <c r="F68" s="21">
        <f>E68*D68</f>
        <v>1775</v>
      </c>
      <c r="G68" s="26">
        <v>0</v>
      </c>
      <c r="H68" s="26">
        <v>0</v>
      </c>
      <c r="I68" s="11">
        <f>F68</f>
        <v>1775</v>
      </c>
      <c r="J68" s="7"/>
      <c r="K68" s="7"/>
      <c r="L68" s="7"/>
      <c r="M68" s="7"/>
      <c r="N68" s="7"/>
    </row>
    <row r="69" spans="1:14" x14ac:dyDescent="0.25">
      <c r="A69" s="26" t="s">
        <v>12</v>
      </c>
      <c r="B69" s="27" t="s">
        <v>97</v>
      </c>
      <c r="C69" s="26" t="s">
        <v>35</v>
      </c>
      <c r="D69" s="26">
        <v>2500</v>
      </c>
      <c r="E69" s="21">
        <v>200</v>
      </c>
      <c r="F69" s="21">
        <f>E69*D69</f>
        <v>500000</v>
      </c>
      <c r="G69" s="26">
        <v>0</v>
      </c>
      <c r="H69" s="26">
        <v>0</v>
      </c>
      <c r="I69" s="11">
        <f>F69</f>
        <v>500000</v>
      </c>
      <c r="J69" s="7"/>
      <c r="K69" s="7"/>
      <c r="L69" s="7"/>
      <c r="M69" s="7"/>
      <c r="N69" s="7"/>
    </row>
    <row r="70" spans="1:14" x14ac:dyDescent="0.25">
      <c r="A70" s="22"/>
      <c r="B70" s="29" t="s">
        <v>29</v>
      </c>
      <c r="C70" s="22"/>
      <c r="D70" s="22"/>
      <c r="E70" s="24"/>
      <c r="F70" s="31">
        <f>F9+F24+F29</f>
        <v>15034545</v>
      </c>
      <c r="G70" s="22">
        <v>0</v>
      </c>
      <c r="H70" s="22">
        <v>0</v>
      </c>
      <c r="I70" s="31">
        <f>I9+I24+I29</f>
        <v>15034545</v>
      </c>
      <c r="J70" s="7"/>
      <c r="K70" s="10"/>
      <c r="L70" s="9"/>
      <c r="M70" s="7"/>
      <c r="N70" s="7"/>
    </row>
    <row r="72" spans="1:14" x14ac:dyDescent="0.25">
      <c r="F72" s="28"/>
    </row>
  </sheetData>
  <mergeCells count="11">
    <mergeCell ref="G7:I7"/>
    <mergeCell ref="A11:A15"/>
    <mergeCell ref="A1:I1"/>
    <mergeCell ref="A3:I3"/>
    <mergeCell ref="A5:I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52402-5A2D-4DA6-86CE-1B844803674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2022-04-04T14:31:25Z</cp:lastPrinted>
  <dcterms:created xsi:type="dcterms:W3CDTF">2015-06-05T18:17:20Z</dcterms:created>
  <dcterms:modified xsi:type="dcterms:W3CDTF">2022-04-04T14:31:58Z</dcterms:modified>
</cp:coreProperties>
</file>