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Проекты 2022\Караганда 4.05.22\Вместе с Нами\деталка и смета\"/>
    </mc:Choice>
  </mc:AlternateContent>
  <xr:revisionPtr revIDLastSave="0" documentId="13_ncr:1_{C997E0FD-0E2F-4FBC-BEE6-C8D5E14432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F63" i="1" s="1"/>
  <c r="I63" i="1" s="1"/>
  <c r="F69" i="1"/>
  <c r="I69" i="1" s="1"/>
  <c r="F70" i="1"/>
  <c r="I70" i="1" s="1"/>
  <c r="F67" i="1"/>
  <c r="F65" i="1" s="1"/>
  <c r="I65" i="1" s="1"/>
  <c r="F61" i="1"/>
  <c r="I61" i="1" s="1"/>
  <c r="F62" i="1"/>
  <c r="I62" i="1" s="1"/>
  <c r="F55" i="1"/>
  <c r="F53" i="1" s="1"/>
  <c r="I53" i="1" s="1"/>
  <c r="F59" i="1"/>
  <c r="I59" i="1" s="1"/>
  <c r="F58" i="1"/>
  <c r="F48" i="1"/>
  <c r="F46" i="1" s="1"/>
  <c r="F52" i="1"/>
  <c r="I52" i="1" s="1"/>
  <c r="E51" i="1"/>
  <c r="F51" i="1" s="1"/>
  <c r="E37" i="1"/>
  <c r="E39" i="1"/>
  <c r="F39" i="1" s="1"/>
  <c r="I39" i="1" s="1"/>
  <c r="F35" i="1"/>
  <c r="I35" i="1" s="1"/>
  <c r="F34" i="1"/>
  <c r="I34" i="1" s="1"/>
  <c r="F43" i="1"/>
  <c r="I43" i="1" s="1"/>
  <c r="F45" i="1"/>
  <c r="I45" i="1" s="1"/>
  <c r="F41" i="1"/>
  <c r="F40" i="1" s="1"/>
  <c r="I40" i="1" s="1"/>
  <c r="E38" i="1"/>
  <c r="F38" i="1" s="1"/>
  <c r="I38" i="1" s="1"/>
  <c r="F37" i="1"/>
  <c r="I37" i="1" s="1"/>
  <c r="F33" i="1"/>
  <c r="I33" i="1" s="1"/>
  <c r="F32" i="1"/>
  <c r="I32" i="1" s="1"/>
  <c r="E26" i="1"/>
  <c r="E29" i="1"/>
  <c r="F29" i="1" s="1"/>
  <c r="I29" i="1" s="1"/>
  <c r="F28" i="1"/>
  <c r="I28" i="1" s="1"/>
  <c r="F14" i="1"/>
  <c r="F49" i="1" l="1"/>
  <c r="I49" i="1" s="1"/>
  <c r="I46" i="1"/>
  <c r="I48" i="1"/>
  <c r="I51" i="1"/>
  <c r="F56" i="1"/>
  <c r="I56" i="1" s="1"/>
  <c r="I58" i="1"/>
  <c r="I41" i="1"/>
  <c r="F68" i="1"/>
  <c r="I68" i="1" s="1"/>
  <c r="I55" i="1"/>
  <c r="I67" i="1"/>
  <c r="F60" i="1"/>
  <c r="I60" i="1" s="1"/>
  <c r="F42" i="1"/>
  <c r="F36" i="1"/>
  <c r="I36" i="1" s="1"/>
  <c r="I24" i="1"/>
  <c r="F27" i="1"/>
  <c r="F26" i="1"/>
  <c r="F25" i="1" l="1"/>
  <c r="I25" i="1" s="1"/>
  <c r="F31" i="1"/>
  <c r="I31" i="1" s="1"/>
  <c r="I42" i="1"/>
  <c r="I26" i="1"/>
  <c r="I27" i="1"/>
  <c r="F23" i="1"/>
  <c r="I23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13" i="1"/>
  <c r="I13" i="1" s="1"/>
  <c r="F15" i="1"/>
  <c r="I15" i="1" s="1"/>
  <c r="F16" i="1"/>
  <c r="I16" i="1" s="1"/>
  <c r="F12" i="1"/>
  <c r="I12" i="1" s="1"/>
  <c r="F30" i="1" l="1"/>
  <c r="I30" i="1" s="1"/>
  <c r="F11" i="1"/>
  <c r="F10" i="1" l="1"/>
  <c r="I11" i="1"/>
  <c r="F71" i="1" l="1"/>
  <c r="I10" i="1"/>
  <c r="I71" i="1" l="1"/>
</calcChain>
</file>

<file path=xl/sharedStrings.xml><?xml version="1.0" encoding="utf-8"?>
<sst xmlns="http://schemas.openxmlformats.org/spreadsheetml/2006/main" count="166" uniqueCount="113">
  <si>
    <t>№</t>
  </si>
  <si>
    <t>Статьи расходов*</t>
  </si>
  <si>
    <t>Стоимость, в тенге</t>
  </si>
  <si>
    <t>Всего, в тенге</t>
  </si>
  <si>
    <t>Заявитель (собственный вклад)</t>
  </si>
  <si>
    <t>Другие источники софинансирования</t>
  </si>
  <si>
    <t>Средства гранта</t>
  </si>
  <si>
    <t>Источники финансирования</t>
  </si>
  <si>
    <t>менеджер по связям с общественностью</t>
  </si>
  <si>
    <t>мес.</t>
  </si>
  <si>
    <t>1)</t>
  </si>
  <si>
    <t>социальный налог и социальные отчисления</t>
  </si>
  <si>
    <t>2)</t>
  </si>
  <si>
    <t>3)</t>
  </si>
  <si>
    <t>руководитель проекта</t>
  </si>
  <si>
    <t>банковские услуги</t>
  </si>
  <si>
    <t>4)</t>
  </si>
  <si>
    <t>5)</t>
  </si>
  <si>
    <t>6)</t>
  </si>
  <si>
    <t>7)</t>
  </si>
  <si>
    <t>8)</t>
  </si>
  <si>
    <t>прочие расходы, в том числе:</t>
  </si>
  <si>
    <t>9)</t>
  </si>
  <si>
    <t>Кол.-во</t>
  </si>
  <si>
    <t>Ед. изм.</t>
  </si>
  <si>
    <t>Материально-техническое обеспечение</t>
  </si>
  <si>
    <t>2.</t>
  </si>
  <si>
    <t>1.</t>
  </si>
  <si>
    <t>3.</t>
  </si>
  <si>
    <t>Итого:</t>
  </si>
  <si>
    <t>усл.</t>
  </si>
  <si>
    <t>Административные затраты (расходы):</t>
  </si>
  <si>
    <t>ед.</t>
  </si>
  <si>
    <t>ООСМС</t>
  </si>
  <si>
    <t xml:space="preserve">коммунальные услуги </t>
  </si>
  <si>
    <t>*</t>
  </si>
  <si>
    <t xml:space="preserve">ноутбук </t>
  </si>
  <si>
    <t>услуги связи</t>
  </si>
  <si>
    <t xml:space="preserve">заработная плата (ФОТ), в том числе: </t>
  </si>
  <si>
    <t>3.1.</t>
  </si>
  <si>
    <t>3.2.</t>
  </si>
  <si>
    <t>3.3.</t>
  </si>
  <si>
    <t>3.4.</t>
  </si>
  <si>
    <t>3.5.</t>
  </si>
  <si>
    <t>3.6.</t>
  </si>
  <si>
    <t>3.7.</t>
  </si>
  <si>
    <t>вед.менеджер проекта</t>
  </si>
  <si>
    <t>бухглатер проекта (0,5)</t>
  </si>
  <si>
    <t>ст.менеджер проекта (0,5)</t>
  </si>
  <si>
    <t>расходы на оплату аренды за помещения</t>
  </si>
  <si>
    <t>расходные материалы, в том числе (3МРП*4 сотр.):</t>
  </si>
  <si>
    <t>квадракоптер (дрон)</t>
  </si>
  <si>
    <t>МФУ 3в1</t>
  </si>
  <si>
    <t xml:space="preserve">Прямые расходы: </t>
  </si>
  <si>
    <t>кв.м.</t>
  </si>
  <si>
    <t>аренда двух офисных помещений: 1-ый фронт, не менее 75 кв.м., 2-ой офисе 30 кв.м. (итого 105 кв.м.)</t>
  </si>
  <si>
    <t>Зеркальный фотоаппарат с беспроводным соединением Wi-Fi и bluetooth</t>
  </si>
  <si>
    <t>кол.во</t>
  </si>
  <si>
    <t>оплата услуг спикеров, администратора</t>
  </si>
  <si>
    <t>награждение (мотивирование) победителей дебатных турниров (кубок, грамоты и т.д.)</t>
  </si>
  <si>
    <t>суточные (2МРП)</t>
  </si>
  <si>
    <t>проживание (4МРП)</t>
  </si>
  <si>
    <t>расходы на служебные командировки (2 человкека, по 2 дня с учетом дороги, выезд в 9 городов и 9 районов области), в том числе:</t>
  </si>
  <si>
    <t xml:space="preserve">Ультрабук для обработки потокового видео, монтажа и т.д, создание контента </t>
  </si>
  <si>
    <t>Телефон (IP или андроид) функции бот-мессенджера</t>
  </si>
  <si>
    <t>проезд, в ср. 5500 тг. (туда-обратно)</t>
  </si>
  <si>
    <t>организационные расходы (в т.ч. непредвиденные)</t>
  </si>
  <si>
    <t>кофе-брейк (до 1800 на чел., 50 чел.)</t>
  </si>
  <si>
    <t>работы и услуги юридических лиц, в том числе:</t>
  </si>
  <si>
    <t>изготовление  и распечатка</t>
  </si>
  <si>
    <t>изготовление анкеты и последующая обработка</t>
  </si>
  <si>
    <t>изготовление опросника и последующая обработка</t>
  </si>
  <si>
    <t>проведение опроса</t>
  </si>
  <si>
    <t>обеспечение раздаточным материалом</t>
  </si>
  <si>
    <t>обеспечение водой (0,5)</t>
  </si>
  <si>
    <t>расходники (флипчарт, маркер и т.д.)</t>
  </si>
  <si>
    <t>3.8.</t>
  </si>
  <si>
    <t>3.9.</t>
  </si>
  <si>
    <t>3.10.</t>
  </si>
  <si>
    <t>услуги таргетинга и продвижения контента через социальные сети (покупка рекламы у аккаунтов в инстаграм, тик-ток)</t>
  </si>
  <si>
    <t>изготовление единого «брендбука»</t>
  </si>
  <si>
    <t>изготовление наклеек</t>
  </si>
  <si>
    <t>3.11.</t>
  </si>
  <si>
    <t>лицензионное ПО по обработке видео (Adobe Primier или Sony VP), подписка</t>
  </si>
  <si>
    <t xml:space="preserve">Смета расходов по реализации социального проекта </t>
  </si>
  <si>
    <r>
      <rPr>
        <b/>
        <sz val="12"/>
        <color theme="1"/>
        <rFont val="Times New Roman"/>
        <family val="1"/>
        <charset val="204"/>
      </rPr>
      <t>Мероприятие 1:</t>
    </r>
    <r>
      <rPr>
        <sz val="12"/>
        <color theme="1"/>
        <rFont val="Times New Roman"/>
        <family val="1"/>
        <charset val="204"/>
      </rPr>
      <t xml:space="preserve"> формирование проектной команды и открытие двух  фронт-офисов «Bizben Birge» </t>
    </r>
  </si>
  <si>
    <r>
      <rPr>
        <b/>
        <sz val="12"/>
        <color theme="1"/>
        <rFont val="Times New Roman"/>
        <family val="1"/>
        <charset val="204"/>
      </rPr>
      <t>Мероприятие 2:</t>
    </r>
    <r>
      <rPr>
        <sz val="12"/>
        <color theme="1"/>
        <rFont val="Times New Roman"/>
        <family val="1"/>
        <charset val="204"/>
      </rPr>
      <t xml:space="preserve"> проведение серии конкурсов и акций по изготовлению мотиваторов и видероликов социальной направленности</t>
    </r>
  </si>
  <si>
    <r>
      <rPr>
        <b/>
        <sz val="12"/>
        <color theme="1"/>
        <rFont val="Times New Roman"/>
        <family val="1"/>
        <charset val="204"/>
      </rPr>
      <t>Мероприятие 3:</t>
    </r>
    <r>
      <rPr>
        <sz val="12"/>
        <color theme="1"/>
        <rFont val="Times New Roman"/>
        <family val="1"/>
        <charset val="204"/>
      </rPr>
      <t xml:space="preserve"> проведение дебатных турниров и открытых площадок по обсуждению актуальных вопросов</t>
    </r>
  </si>
  <si>
    <r>
      <rPr>
        <b/>
        <sz val="12"/>
        <color theme="1"/>
        <rFont val="Times New Roman"/>
        <family val="1"/>
        <charset val="204"/>
      </rPr>
      <t>Мероприятие 4:</t>
    </r>
    <r>
      <rPr>
        <sz val="12"/>
        <color theme="1"/>
        <rFont val="Times New Roman"/>
        <family val="1"/>
        <charset val="204"/>
      </rPr>
      <t xml:space="preserve"> изготовление  адаптированных (карманных) справочников</t>
    </r>
  </si>
  <si>
    <r>
      <rPr>
        <b/>
        <sz val="12"/>
        <color theme="1"/>
        <rFont val="Times New Roman"/>
        <family val="1"/>
        <charset val="204"/>
      </rPr>
      <t>Мероприятие 5:</t>
    </r>
    <r>
      <rPr>
        <sz val="12"/>
        <color theme="1"/>
        <rFont val="Times New Roman"/>
        <family val="1"/>
        <charset val="204"/>
      </rPr>
      <t xml:space="preserve"> повсеместное проведение разноформатных встреч и семинаров </t>
    </r>
  </si>
  <si>
    <r>
      <rPr>
        <b/>
        <sz val="12"/>
        <color theme="1"/>
        <rFont val="Times New Roman"/>
        <family val="1"/>
        <charset val="204"/>
      </rPr>
      <t>Мероприятие 6:</t>
    </r>
    <r>
      <rPr>
        <sz val="12"/>
        <color theme="1"/>
        <rFont val="Times New Roman"/>
        <family val="1"/>
        <charset val="204"/>
      </rPr>
      <t xml:space="preserve"> анкетирование учащихся школ, колледжей и ВУЗов</t>
    </r>
  </si>
  <si>
    <r>
      <rPr>
        <b/>
        <sz val="12"/>
        <color theme="1"/>
        <rFont val="Times New Roman"/>
        <family val="1"/>
        <charset val="204"/>
      </rPr>
      <t>Мероприятие 7:</t>
    </r>
    <r>
      <rPr>
        <sz val="12"/>
        <color theme="1"/>
        <rFont val="Times New Roman"/>
        <family val="1"/>
        <charset val="204"/>
      </rPr>
      <t xml:space="preserve"> социальный опрос насления по вопросам оказания государственных услуг </t>
    </r>
  </si>
  <si>
    <r>
      <rPr>
        <b/>
        <sz val="12"/>
        <color theme="1"/>
        <rFont val="Times New Roman"/>
        <family val="1"/>
        <charset val="204"/>
      </rPr>
      <t>Мероприятие 8:</t>
    </r>
    <r>
      <rPr>
        <sz val="12"/>
        <color theme="1"/>
        <rFont val="Times New Roman"/>
        <family val="1"/>
        <charset val="204"/>
      </rPr>
      <t xml:space="preserve"> по итогам предусмотрено проведение форсайт-сессий и круглых столов </t>
    </r>
  </si>
  <si>
    <r>
      <rPr>
        <b/>
        <sz val="12"/>
        <color theme="1"/>
        <rFont val="Times New Roman"/>
        <family val="1"/>
        <charset val="204"/>
      </rPr>
      <t>Мероприятие 9:</t>
    </r>
    <r>
      <rPr>
        <sz val="12"/>
        <color theme="1"/>
        <rFont val="Times New Roman"/>
        <family val="1"/>
        <charset val="204"/>
      </rPr>
      <t xml:space="preserve"> создание «Риск карты» </t>
    </r>
  </si>
  <si>
    <r>
      <rPr>
        <b/>
        <sz val="12"/>
        <color theme="1"/>
        <rFont val="Times New Roman"/>
        <family val="1"/>
        <charset val="204"/>
      </rPr>
      <t>Мероприятие 10:</t>
    </r>
    <r>
      <rPr>
        <sz val="12"/>
        <color theme="1"/>
        <rFont val="Times New Roman"/>
        <family val="1"/>
        <charset val="204"/>
      </rPr>
      <t xml:space="preserve"> создание собственного акауната и взаимодействие с крупными и тематическими пабликами </t>
    </r>
  </si>
  <si>
    <r>
      <rPr>
        <b/>
        <sz val="12"/>
        <color theme="1"/>
        <rFont val="Times New Roman"/>
        <family val="1"/>
        <charset val="204"/>
      </rPr>
      <t>Мероприятие 11:</t>
    </r>
    <r>
      <rPr>
        <sz val="12"/>
        <color theme="1"/>
        <rFont val="Times New Roman"/>
        <family val="1"/>
        <charset val="204"/>
      </rPr>
      <t xml:space="preserve"> агрессивная информационная кампания «свободных от коррупции»</t>
    </r>
  </si>
  <si>
    <t>Приложение № 2 
к Договору о предоставлении гранта 
от «___» мая 2022 года №____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</si>
  <si>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Общественный фонд «Вместе с нами»</t>
    </r>
  </si>
  <si>
    <r>
      <t xml:space="preserve">Тема гранта: </t>
    </r>
    <r>
      <rPr>
        <sz val="14"/>
        <color theme="1"/>
        <rFont val="Times New Roman"/>
        <family val="1"/>
        <charset val="204"/>
      </rPr>
      <t xml:space="preserve">Организация деятельности проекта «Сары-Арқа адалдық алаңы» </t>
    </r>
  </si>
  <si>
    <r>
      <t xml:space="preserve">Сумма гранта: </t>
    </r>
    <r>
      <rPr>
        <sz val="14"/>
        <color theme="1"/>
        <rFont val="Times New Roman"/>
        <family val="1"/>
        <charset val="204"/>
      </rPr>
      <t>15 034 545 тенге</t>
    </r>
  </si>
  <si>
    <t xml:space="preserve">  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</si>
  <si>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</si>
  <si>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</si>
  <si>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</si>
  <si>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</si>
  <si>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</si>
  <si>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</si>
  <si>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И.О. Председателя правления</t>
  </si>
  <si>
    <t>______________  Бисембиев Ж.О.</t>
  </si>
  <si>
    <t>______________ Аленова А.М.</t>
  </si>
  <si>
    <t>Заместитель президента организации _________________ Кусенбаева М.М.</t>
  </si>
  <si>
    <t>награждение (мотивирование) ценными призами (что за призы?) лучшие работы</t>
  </si>
  <si>
    <t>И.о. директора Департамента управление проектами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</si>
</sst>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wrapText="1" indent="10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view="pageLayout" topLeftCell="A70" zoomScale="55" zoomScaleNormal="100" zoomScalePageLayoutView="55" workbookViewId="0">
      <selection activeCell="C83" sqref="C83"/>
    </sheetView>
  </sheetViews>
  <sheetFormatPr defaultColWidth="9.109375" defaultRowHeight="13.8" x14ac:dyDescent="0.3"/>
  <cols>
    <col min="1" max="1" width="4.5546875" style="1" customWidth="1"/>
    <col min="2" max="2" width="57.5546875" style="13" customWidth="1"/>
    <col min="3" max="3" width="15.21875" style="1" customWidth="1"/>
    <col min="4" max="4" width="13.5546875" style="1" customWidth="1"/>
    <col min="5" max="5" width="22.6640625" style="14" customWidth="1"/>
    <col min="6" max="6" width="24.33203125" style="4" customWidth="1"/>
    <col min="7" max="7" width="20.88671875" style="1" customWidth="1"/>
    <col min="8" max="8" width="21" style="1" customWidth="1"/>
    <col min="9" max="9" width="24.109375" style="1" customWidth="1"/>
    <col min="10" max="16384" width="9.109375" style="1"/>
  </cols>
  <sheetData>
    <row r="1" spans="1:12" ht="54.6" customHeight="1" x14ac:dyDescent="0.3">
      <c r="A1" s="69" t="s">
        <v>96</v>
      </c>
      <c r="B1" s="69"/>
      <c r="C1" s="69"/>
      <c r="D1" s="69"/>
      <c r="E1" s="69"/>
      <c r="F1" s="69"/>
      <c r="G1" s="69"/>
      <c r="H1" s="69"/>
      <c r="I1" s="69"/>
    </row>
    <row r="2" spans="1:12" ht="15.6" x14ac:dyDescent="0.3">
      <c r="A2" s="15"/>
      <c r="B2" s="16"/>
      <c r="C2" s="15"/>
      <c r="D2" s="15"/>
      <c r="E2" s="17"/>
      <c r="F2" s="18"/>
      <c r="G2" s="15"/>
      <c r="H2" s="15"/>
      <c r="I2" s="15"/>
    </row>
    <row r="3" spans="1:12" ht="17.399999999999999" x14ac:dyDescent="0.3">
      <c r="A3" s="70" t="s">
        <v>84</v>
      </c>
      <c r="B3" s="70"/>
      <c r="C3" s="70"/>
      <c r="D3" s="70"/>
      <c r="E3" s="70"/>
      <c r="F3" s="70"/>
      <c r="G3" s="70"/>
      <c r="H3" s="70"/>
      <c r="I3" s="70"/>
    </row>
    <row r="4" spans="1:12" ht="17.399999999999999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2" ht="21.6" customHeight="1" x14ac:dyDescent="0.3">
      <c r="A5" s="64" t="s">
        <v>97</v>
      </c>
      <c r="B5" s="64"/>
      <c r="C5" s="64"/>
      <c r="D5" s="64"/>
      <c r="E5" s="64"/>
      <c r="F5" s="64"/>
      <c r="G5" s="64"/>
      <c r="H5" s="64"/>
      <c r="I5" s="64"/>
    </row>
    <row r="6" spans="1:12" ht="23.4" customHeight="1" x14ac:dyDescent="0.3">
      <c r="A6" s="73" t="s">
        <v>98</v>
      </c>
      <c r="B6" s="73"/>
      <c r="C6" s="73"/>
      <c r="D6" s="73"/>
      <c r="E6" s="73"/>
      <c r="F6" s="73"/>
      <c r="G6" s="73"/>
      <c r="H6" s="73"/>
      <c r="I6" s="73"/>
    </row>
    <row r="7" spans="1:12" ht="24.6" customHeight="1" x14ac:dyDescent="0.3">
      <c r="A7" s="64" t="s">
        <v>99</v>
      </c>
      <c r="B7" s="64"/>
      <c r="C7" s="64"/>
      <c r="D7" s="64"/>
      <c r="E7" s="64"/>
      <c r="F7" s="64"/>
      <c r="G7" s="64"/>
      <c r="H7" s="64"/>
      <c r="I7" s="64"/>
    </row>
    <row r="8" spans="1:12" ht="18.75" customHeight="1" x14ac:dyDescent="0.3">
      <c r="A8" s="71" t="s">
        <v>0</v>
      </c>
      <c r="B8" s="71" t="s">
        <v>1</v>
      </c>
      <c r="C8" s="71" t="s">
        <v>24</v>
      </c>
      <c r="D8" s="71" t="s">
        <v>23</v>
      </c>
      <c r="E8" s="72" t="s">
        <v>2</v>
      </c>
      <c r="F8" s="72" t="s">
        <v>3</v>
      </c>
      <c r="G8" s="67" t="s">
        <v>7</v>
      </c>
      <c r="H8" s="67"/>
      <c r="I8" s="67"/>
    </row>
    <row r="9" spans="1:12" ht="46.8" x14ac:dyDescent="0.3">
      <c r="A9" s="71"/>
      <c r="B9" s="71"/>
      <c r="C9" s="71"/>
      <c r="D9" s="71"/>
      <c r="E9" s="72"/>
      <c r="F9" s="72"/>
      <c r="G9" s="19" t="s">
        <v>4</v>
      </c>
      <c r="H9" s="19" t="s">
        <v>5</v>
      </c>
      <c r="I9" s="19" t="s">
        <v>6</v>
      </c>
      <c r="L9" s="8"/>
    </row>
    <row r="10" spans="1:12" ht="15.6" x14ac:dyDescent="0.3">
      <c r="A10" s="20" t="s">
        <v>27</v>
      </c>
      <c r="B10" s="21" t="s">
        <v>31</v>
      </c>
      <c r="C10" s="22"/>
      <c r="D10" s="22"/>
      <c r="E10" s="23"/>
      <c r="F10" s="42">
        <f>F11+F17+F18+F19+F20+F21+F22+F23+F24</f>
        <v>4349176</v>
      </c>
      <c r="G10" s="52">
        <v>0</v>
      </c>
      <c r="H10" s="52">
        <v>0</v>
      </c>
      <c r="I10" s="42">
        <f>F10</f>
        <v>4349176</v>
      </c>
      <c r="K10" s="2"/>
    </row>
    <row r="11" spans="1:12" ht="15.6" x14ac:dyDescent="0.3">
      <c r="A11" s="24" t="s">
        <v>10</v>
      </c>
      <c r="B11" s="25" t="s">
        <v>38</v>
      </c>
      <c r="C11" s="24"/>
      <c r="D11" s="51"/>
      <c r="E11" s="26"/>
      <c r="F11" s="26">
        <f>SUM(F12:F16)</f>
        <v>3840000</v>
      </c>
      <c r="G11" s="26">
        <v>0</v>
      </c>
      <c r="H11" s="26">
        <v>0</v>
      </c>
      <c r="I11" s="26">
        <f>F11</f>
        <v>3840000</v>
      </c>
    </row>
    <row r="12" spans="1:12" ht="15.6" x14ac:dyDescent="0.3">
      <c r="A12" s="68"/>
      <c r="B12" s="25" t="s">
        <v>14</v>
      </c>
      <c r="C12" s="25" t="s">
        <v>9</v>
      </c>
      <c r="D12" s="51">
        <v>8</v>
      </c>
      <c r="E12" s="26">
        <v>150000</v>
      </c>
      <c r="F12" s="26">
        <f>E12*D12</f>
        <v>1200000</v>
      </c>
      <c r="G12" s="26">
        <v>0</v>
      </c>
      <c r="H12" s="26">
        <v>0</v>
      </c>
      <c r="I12" s="26">
        <f t="shared" ref="I12:I24" si="0">F12</f>
        <v>1200000</v>
      </c>
    </row>
    <row r="13" spans="1:12" ht="15.6" x14ac:dyDescent="0.3">
      <c r="A13" s="68"/>
      <c r="B13" s="25" t="s">
        <v>48</v>
      </c>
      <c r="C13" s="25" t="s">
        <v>9</v>
      </c>
      <c r="D13" s="51">
        <v>8</v>
      </c>
      <c r="E13" s="26">
        <v>100000</v>
      </c>
      <c r="F13" s="26">
        <f t="shared" ref="F13:F23" si="1">E13*D13</f>
        <v>800000</v>
      </c>
      <c r="G13" s="26">
        <v>0</v>
      </c>
      <c r="H13" s="26">
        <v>0</v>
      </c>
      <c r="I13" s="26">
        <f t="shared" si="0"/>
        <v>800000</v>
      </c>
    </row>
    <row r="14" spans="1:12" ht="15.6" x14ac:dyDescent="0.3">
      <c r="A14" s="68"/>
      <c r="B14" s="25" t="s">
        <v>46</v>
      </c>
      <c r="C14" s="25" t="s">
        <v>9</v>
      </c>
      <c r="D14" s="51">
        <v>8</v>
      </c>
      <c r="E14" s="26">
        <v>85000</v>
      </c>
      <c r="F14" s="26">
        <f t="shared" si="1"/>
        <v>680000</v>
      </c>
      <c r="G14" s="26"/>
      <c r="H14" s="26"/>
      <c r="I14" s="26"/>
    </row>
    <row r="15" spans="1:12" ht="15.6" x14ac:dyDescent="0.3">
      <c r="A15" s="68"/>
      <c r="B15" s="25" t="s">
        <v>8</v>
      </c>
      <c r="C15" s="25" t="s">
        <v>9</v>
      </c>
      <c r="D15" s="51">
        <v>8</v>
      </c>
      <c r="E15" s="26">
        <v>85000</v>
      </c>
      <c r="F15" s="26">
        <f t="shared" si="1"/>
        <v>680000</v>
      </c>
      <c r="G15" s="26">
        <v>0</v>
      </c>
      <c r="H15" s="26">
        <v>0</v>
      </c>
      <c r="I15" s="26">
        <f t="shared" si="0"/>
        <v>680000</v>
      </c>
    </row>
    <row r="16" spans="1:12" ht="15.6" x14ac:dyDescent="0.3">
      <c r="A16" s="68"/>
      <c r="B16" s="25" t="s">
        <v>47</v>
      </c>
      <c r="C16" s="25" t="s">
        <v>9</v>
      </c>
      <c r="D16" s="51">
        <v>8</v>
      </c>
      <c r="E16" s="26">
        <v>60000</v>
      </c>
      <c r="F16" s="26">
        <f t="shared" si="1"/>
        <v>480000</v>
      </c>
      <c r="G16" s="26">
        <v>0</v>
      </c>
      <c r="H16" s="26">
        <v>0</v>
      </c>
      <c r="I16" s="26">
        <f t="shared" si="0"/>
        <v>480000</v>
      </c>
    </row>
    <row r="17" spans="1:14" s="3" customFormat="1" ht="15.6" x14ac:dyDescent="0.3">
      <c r="A17" s="36" t="s">
        <v>12</v>
      </c>
      <c r="B17" s="43" t="s">
        <v>11</v>
      </c>
      <c r="C17" s="43" t="s">
        <v>32</v>
      </c>
      <c r="D17" s="51">
        <v>8</v>
      </c>
      <c r="E17" s="44">
        <v>40122</v>
      </c>
      <c r="F17" s="74">
        <f t="shared" si="1"/>
        <v>320976</v>
      </c>
      <c r="G17" s="74">
        <v>0</v>
      </c>
      <c r="H17" s="74">
        <v>0</v>
      </c>
      <c r="I17" s="74">
        <f t="shared" si="0"/>
        <v>320976</v>
      </c>
    </row>
    <row r="18" spans="1:14" s="3" customFormat="1" ht="15.6" x14ac:dyDescent="0.3">
      <c r="A18" s="36" t="s">
        <v>13</v>
      </c>
      <c r="B18" s="43" t="s">
        <v>33</v>
      </c>
      <c r="C18" s="43" t="s">
        <v>32</v>
      </c>
      <c r="D18" s="51">
        <v>8</v>
      </c>
      <c r="E18" s="44">
        <v>14400</v>
      </c>
      <c r="F18" s="74">
        <f t="shared" si="1"/>
        <v>115200</v>
      </c>
      <c r="G18" s="74">
        <v>0</v>
      </c>
      <c r="H18" s="74">
        <v>0</v>
      </c>
      <c r="I18" s="74">
        <f t="shared" si="0"/>
        <v>115200</v>
      </c>
    </row>
    <row r="19" spans="1:14" ht="15.6" x14ac:dyDescent="0.3">
      <c r="A19" s="27" t="s">
        <v>16</v>
      </c>
      <c r="B19" s="29" t="s">
        <v>15</v>
      </c>
      <c r="C19" s="25" t="s">
        <v>30</v>
      </c>
      <c r="D19" s="51">
        <v>1</v>
      </c>
      <c r="E19" s="28">
        <v>73000</v>
      </c>
      <c r="F19" s="26">
        <f t="shared" si="1"/>
        <v>73000</v>
      </c>
      <c r="G19" s="26">
        <v>0</v>
      </c>
      <c r="H19" s="26">
        <v>0</v>
      </c>
      <c r="I19" s="26">
        <f t="shared" si="0"/>
        <v>73000</v>
      </c>
    </row>
    <row r="20" spans="1:14" ht="15.6" x14ac:dyDescent="0.3">
      <c r="A20" s="27" t="s">
        <v>17</v>
      </c>
      <c r="B20" s="25" t="s">
        <v>37</v>
      </c>
      <c r="C20" s="25" t="s">
        <v>30</v>
      </c>
      <c r="D20" s="51">
        <v>1</v>
      </c>
      <c r="E20" s="28">
        <v>0</v>
      </c>
      <c r="F20" s="26">
        <f t="shared" si="1"/>
        <v>0</v>
      </c>
      <c r="G20" s="26">
        <v>0</v>
      </c>
      <c r="H20" s="26">
        <v>0</v>
      </c>
      <c r="I20" s="26">
        <f t="shared" si="0"/>
        <v>0</v>
      </c>
    </row>
    <row r="21" spans="1:14" ht="15.6" x14ac:dyDescent="0.3">
      <c r="A21" s="27" t="s">
        <v>18</v>
      </c>
      <c r="B21" s="25" t="s">
        <v>34</v>
      </c>
      <c r="C21" s="25" t="s">
        <v>30</v>
      </c>
      <c r="D21" s="51">
        <v>1</v>
      </c>
      <c r="E21" s="28">
        <v>0</v>
      </c>
      <c r="F21" s="26">
        <f t="shared" si="1"/>
        <v>0</v>
      </c>
      <c r="G21" s="26">
        <v>0</v>
      </c>
      <c r="H21" s="26">
        <v>0</v>
      </c>
      <c r="I21" s="26">
        <f t="shared" si="0"/>
        <v>0</v>
      </c>
    </row>
    <row r="22" spans="1:14" ht="29.25" customHeight="1" x14ac:dyDescent="0.3">
      <c r="A22" s="27" t="s">
        <v>19</v>
      </c>
      <c r="B22" s="25" t="s">
        <v>49</v>
      </c>
      <c r="C22" s="25" t="s">
        <v>9</v>
      </c>
      <c r="D22" s="51">
        <v>1</v>
      </c>
      <c r="E22" s="28">
        <v>0</v>
      </c>
      <c r="F22" s="26">
        <f t="shared" si="1"/>
        <v>0</v>
      </c>
      <c r="G22" s="26">
        <v>0</v>
      </c>
      <c r="H22" s="26">
        <v>0</v>
      </c>
      <c r="I22" s="26">
        <f t="shared" si="0"/>
        <v>0</v>
      </c>
    </row>
    <row r="23" spans="1:14" ht="29.25" customHeight="1" x14ac:dyDescent="0.3">
      <c r="A23" s="27" t="s">
        <v>20</v>
      </c>
      <c r="B23" s="25" t="s">
        <v>50</v>
      </c>
      <c r="C23" s="25" t="s">
        <v>32</v>
      </c>
      <c r="D23" s="51">
        <v>1</v>
      </c>
      <c r="E23" s="28">
        <v>0</v>
      </c>
      <c r="F23" s="26">
        <f t="shared" si="1"/>
        <v>0</v>
      </c>
      <c r="G23" s="26">
        <v>0</v>
      </c>
      <c r="H23" s="26">
        <v>0</v>
      </c>
      <c r="I23" s="26">
        <f t="shared" si="0"/>
        <v>0</v>
      </c>
      <c r="K23" s="7"/>
    </row>
    <row r="24" spans="1:14" ht="15.6" x14ac:dyDescent="0.3">
      <c r="A24" s="27" t="s">
        <v>22</v>
      </c>
      <c r="B24" s="25" t="s">
        <v>21</v>
      </c>
      <c r="C24" s="25" t="s">
        <v>35</v>
      </c>
      <c r="D24" s="51" t="s">
        <v>35</v>
      </c>
      <c r="E24" s="28">
        <v>0</v>
      </c>
      <c r="F24" s="26">
        <v>0</v>
      </c>
      <c r="G24" s="26">
        <v>0</v>
      </c>
      <c r="H24" s="26">
        <v>0</v>
      </c>
      <c r="I24" s="26">
        <f t="shared" si="0"/>
        <v>0</v>
      </c>
    </row>
    <row r="25" spans="1:14" ht="15.6" x14ac:dyDescent="0.3">
      <c r="A25" s="30" t="s">
        <v>26</v>
      </c>
      <c r="B25" s="21" t="s">
        <v>25</v>
      </c>
      <c r="C25" s="31"/>
      <c r="D25" s="31"/>
      <c r="E25" s="32"/>
      <c r="F25" s="42">
        <f>F26+F27+F28+F29</f>
        <v>1126190</v>
      </c>
      <c r="G25" s="54">
        <v>0</v>
      </c>
      <c r="H25" s="54">
        <v>0</v>
      </c>
      <c r="I25" s="55">
        <f>F25</f>
        <v>1126190</v>
      </c>
      <c r="J25" s="4"/>
      <c r="K25" s="3"/>
      <c r="L25" s="3"/>
      <c r="M25" s="3"/>
      <c r="N25" s="3"/>
    </row>
    <row r="26" spans="1:14" ht="16.5" customHeight="1" x14ac:dyDescent="0.3">
      <c r="A26" s="27">
        <v>1</v>
      </c>
      <c r="B26" s="25" t="s">
        <v>36</v>
      </c>
      <c r="C26" s="25" t="s">
        <v>32</v>
      </c>
      <c r="D26" s="51">
        <v>1</v>
      </c>
      <c r="E26" s="28">
        <f>3063*100</f>
        <v>306300</v>
      </c>
      <c r="F26" s="26">
        <f>E26</f>
        <v>306300</v>
      </c>
      <c r="G26" s="26">
        <v>0</v>
      </c>
      <c r="H26" s="26">
        <v>0</v>
      </c>
      <c r="I26" s="26">
        <f>F26</f>
        <v>306300</v>
      </c>
      <c r="J26" s="3"/>
      <c r="K26" s="3"/>
      <c r="L26" s="3"/>
      <c r="M26" s="3"/>
      <c r="N26" s="3"/>
    </row>
    <row r="27" spans="1:14" ht="15.75" customHeight="1" x14ac:dyDescent="0.3">
      <c r="A27" s="27">
        <v>2</v>
      </c>
      <c r="B27" s="25" t="s">
        <v>51</v>
      </c>
      <c r="C27" s="25" t="s">
        <v>32</v>
      </c>
      <c r="D27" s="51">
        <v>1</v>
      </c>
      <c r="E27" s="28">
        <v>280000</v>
      </c>
      <c r="F27" s="26">
        <f>E27</f>
        <v>280000</v>
      </c>
      <c r="G27" s="26">
        <v>0</v>
      </c>
      <c r="H27" s="26">
        <v>0</v>
      </c>
      <c r="I27" s="26">
        <f t="shared" ref="I27:I29" si="2">F27</f>
        <v>280000</v>
      </c>
      <c r="J27" s="3"/>
      <c r="K27" s="3"/>
      <c r="L27" s="3"/>
      <c r="M27" s="3"/>
      <c r="N27" s="3"/>
    </row>
    <row r="28" spans="1:14" ht="51" customHeight="1" x14ac:dyDescent="0.3">
      <c r="A28" s="27">
        <v>3</v>
      </c>
      <c r="B28" s="25" t="s">
        <v>83</v>
      </c>
      <c r="C28" s="25" t="s">
        <v>9</v>
      </c>
      <c r="D28" s="51">
        <v>8</v>
      </c>
      <c r="E28" s="28">
        <v>56000</v>
      </c>
      <c r="F28" s="26">
        <f>E28*D28</f>
        <v>448000</v>
      </c>
      <c r="G28" s="26">
        <v>0</v>
      </c>
      <c r="H28" s="26">
        <v>0</v>
      </c>
      <c r="I28" s="26">
        <f t="shared" si="2"/>
        <v>448000</v>
      </c>
      <c r="J28" s="3"/>
      <c r="K28" s="3"/>
      <c r="L28" s="3"/>
      <c r="M28" s="3"/>
      <c r="N28" s="3"/>
    </row>
    <row r="29" spans="1:14" ht="13.5" customHeight="1" x14ac:dyDescent="0.3">
      <c r="A29" s="27">
        <v>4</v>
      </c>
      <c r="B29" s="25" t="s">
        <v>52</v>
      </c>
      <c r="C29" s="25" t="s">
        <v>32</v>
      </c>
      <c r="D29" s="51">
        <v>1</v>
      </c>
      <c r="E29" s="28">
        <f>3063*30</f>
        <v>91890</v>
      </c>
      <c r="F29" s="26">
        <f>E29*D29</f>
        <v>91890</v>
      </c>
      <c r="G29" s="26">
        <v>0</v>
      </c>
      <c r="H29" s="26">
        <v>0</v>
      </c>
      <c r="I29" s="26">
        <f t="shared" si="2"/>
        <v>91890</v>
      </c>
      <c r="J29" s="3"/>
      <c r="K29" s="3"/>
      <c r="L29" s="3"/>
      <c r="M29" s="3"/>
      <c r="N29" s="3"/>
    </row>
    <row r="30" spans="1:14" ht="15.6" x14ac:dyDescent="0.3">
      <c r="A30" s="30" t="s">
        <v>28</v>
      </c>
      <c r="B30" s="21" t="s">
        <v>53</v>
      </c>
      <c r="C30" s="31"/>
      <c r="D30" s="31"/>
      <c r="E30" s="32"/>
      <c r="F30" s="42">
        <f>F31+F40+F42+F46+F46+F53+F56+F60+F64+F65+F68</f>
        <v>9559179</v>
      </c>
      <c r="G30" s="54">
        <v>0</v>
      </c>
      <c r="H30" s="54">
        <v>0</v>
      </c>
      <c r="I30" s="53">
        <f>F30</f>
        <v>9559179</v>
      </c>
      <c r="J30" s="4"/>
      <c r="K30" s="3"/>
      <c r="L30" s="3"/>
      <c r="M30" s="3"/>
      <c r="N30" s="3"/>
    </row>
    <row r="31" spans="1:14" ht="66" customHeight="1" x14ac:dyDescent="0.3">
      <c r="A31" s="34" t="s">
        <v>39</v>
      </c>
      <c r="B31" s="35" t="s">
        <v>85</v>
      </c>
      <c r="C31" s="31"/>
      <c r="D31" s="31"/>
      <c r="E31" s="32"/>
      <c r="F31" s="42">
        <f>F32+F33+F36+F34+F35</f>
        <v>4110296</v>
      </c>
      <c r="G31" s="54">
        <v>0</v>
      </c>
      <c r="H31" s="54">
        <v>0</v>
      </c>
      <c r="I31" s="53">
        <f>F31</f>
        <v>4110296</v>
      </c>
      <c r="J31" s="3"/>
      <c r="K31" s="3"/>
      <c r="L31" s="3"/>
      <c r="M31" s="3"/>
      <c r="N31" s="3"/>
    </row>
    <row r="32" spans="1:14" ht="48" customHeight="1" x14ac:dyDescent="0.3">
      <c r="A32" s="36" t="s">
        <v>10</v>
      </c>
      <c r="B32" s="43" t="s">
        <v>55</v>
      </c>
      <c r="C32" s="25" t="s">
        <v>54</v>
      </c>
      <c r="D32" s="51">
        <v>8</v>
      </c>
      <c r="E32" s="44">
        <v>316403</v>
      </c>
      <c r="F32" s="26">
        <f>E32*D32</f>
        <v>2531224</v>
      </c>
      <c r="G32" s="56">
        <v>0</v>
      </c>
      <c r="H32" s="56">
        <v>0</v>
      </c>
      <c r="I32" s="28">
        <f t="shared" ref="I32:I39" si="3">F32</f>
        <v>2531224</v>
      </c>
      <c r="J32" s="3"/>
      <c r="K32" s="3"/>
      <c r="L32" s="3"/>
      <c r="M32" s="3"/>
      <c r="N32" s="3"/>
    </row>
    <row r="33" spans="1:14" ht="35.25" customHeight="1" x14ac:dyDescent="0.3">
      <c r="A33" s="36" t="s">
        <v>12</v>
      </c>
      <c r="B33" s="45" t="s">
        <v>56</v>
      </c>
      <c r="C33" s="25" t="s">
        <v>32</v>
      </c>
      <c r="D33" s="51">
        <v>1</v>
      </c>
      <c r="E33" s="44">
        <v>290000</v>
      </c>
      <c r="F33" s="26">
        <f>D33*E33</f>
        <v>290000</v>
      </c>
      <c r="G33" s="56">
        <v>0</v>
      </c>
      <c r="H33" s="56">
        <v>0</v>
      </c>
      <c r="I33" s="28">
        <f t="shared" si="3"/>
        <v>290000</v>
      </c>
      <c r="J33" s="3"/>
      <c r="K33" s="3"/>
      <c r="L33" s="3"/>
      <c r="M33" s="3"/>
      <c r="N33" s="3"/>
    </row>
    <row r="34" spans="1:14" ht="34.5" customHeight="1" x14ac:dyDescent="0.3">
      <c r="A34" s="46" t="s">
        <v>13</v>
      </c>
      <c r="B34" s="45" t="s">
        <v>63</v>
      </c>
      <c r="C34" s="25" t="s">
        <v>32</v>
      </c>
      <c r="D34" s="51">
        <v>1</v>
      </c>
      <c r="E34" s="44">
        <v>350000</v>
      </c>
      <c r="F34" s="26">
        <f>D34*E34</f>
        <v>350000</v>
      </c>
      <c r="G34" s="56">
        <v>0</v>
      </c>
      <c r="H34" s="56">
        <v>0</v>
      </c>
      <c r="I34" s="57">
        <f t="shared" si="3"/>
        <v>350000</v>
      </c>
      <c r="J34" s="3"/>
      <c r="K34" s="3"/>
      <c r="L34" s="3"/>
      <c r="M34" s="3"/>
      <c r="N34" s="3"/>
    </row>
    <row r="35" spans="1:14" ht="20.25" customHeight="1" x14ac:dyDescent="0.3">
      <c r="A35" s="46" t="s">
        <v>16</v>
      </c>
      <c r="B35" s="45" t="s">
        <v>64</v>
      </c>
      <c r="C35" s="25" t="s">
        <v>32</v>
      </c>
      <c r="D35" s="51">
        <v>1</v>
      </c>
      <c r="E35" s="44">
        <v>300000</v>
      </c>
      <c r="F35" s="26">
        <f>D35*E35</f>
        <v>300000</v>
      </c>
      <c r="G35" s="57">
        <v>0</v>
      </c>
      <c r="H35" s="57">
        <v>0</v>
      </c>
      <c r="I35" s="57">
        <f t="shared" si="3"/>
        <v>300000</v>
      </c>
      <c r="J35" s="3"/>
      <c r="K35" s="3"/>
      <c r="L35" s="3"/>
      <c r="M35" s="3"/>
      <c r="N35" s="3"/>
    </row>
    <row r="36" spans="1:14" ht="67.5" customHeight="1" x14ac:dyDescent="0.3">
      <c r="A36" s="46" t="s">
        <v>17</v>
      </c>
      <c r="B36" s="47" t="s">
        <v>62</v>
      </c>
      <c r="C36" s="25"/>
      <c r="D36" s="51"/>
      <c r="E36" s="44"/>
      <c r="F36" s="26">
        <f>F37+F38+F39</f>
        <v>639072</v>
      </c>
      <c r="G36" s="57">
        <v>0</v>
      </c>
      <c r="H36" s="57">
        <v>0</v>
      </c>
      <c r="I36" s="57">
        <f t="shared" si="3"/>
        <v>639072</v>
      </c>
      <c r="J36" s="3"/>
      <c r="K36" s="3"/>
      <c r="L36" s="3"/>
      <c r="M36" s="3"/>
      <c r="N36" s="3"/>
    </row>
    <row r="37" spans="1:14" ht="15.6" x14ac:dyDescent="0.3">
      <c r="A37" s="46"/>
      <c r="B37" s="47" t="s">
        <v>60</v>
      </c>
      <c r="C37" s="25" t="s">
        <v>57</v>
      </c>
      <c r="D37" s="51">
        <v>9</v>
      </c>
      <c r="E37" s="44">
        <f>(3063*2)*2*2</f>
        <v>24504</v>
      </c>
      <c r="F37" s="26">
        <f>E37*D37</f>
        <v>220536</v>
      </c>
      <c r="G37" s="57">
        <v>0</v>
      </c>
      <c r="H37" s="57">
        <v>0</v>
      </c>
      <c r="I37" s="57">
        <f t="shared" si="3"/>
        <v>220536</v>
      </c>
      <c r="J37" s="3"/>
      <c r="K37" s="3"/>
      <c r="L37" s="3"/>
      <c r="M37" s="3"/>
      <c r="N37" s="3"/>
    </row>
    <row r="38" spans="1:14" ht="15.6" x14ac:dyDescent="0.3">
      <c r="A38" s="46"/>
      <c r="B38" s="47" t="s">
        <v>61</v>
      </c>
      <c r="C38" s="25" t="s">
        <v>57</v>
      </c>
      <c r="D38" s="51">
        <v>9</v>
      </c>
      <c r="E38" s="44">
        <f>(3063*4)*2</f>
        <v>24504</v>
      </c>
      <c r="F38" s="26">
        <f>E38*D38</f>
        <v>220536</v>
      </c>
      <c r="G38" s="57">
        <v>0</v>
      </c>
      <c r="H38" s="57">
        <v>0</v>
      </c>
      <c r="I38" s="57">
        <f t="shared" si="3"/>
        <v>220536</v>
      </c>
      <c r="J38" s="3"/>
      <c r="K38" s="3"/>
      <c r="L38" s="3"/>
      <c r="M38" s="3"/>
      <c r="N38" s="3"/>
    </row>
    <row r="39" spans="1:14" ht="21.75" customHeight="1" x14ac:dyDescent="0.3">
      <c r="A39" s="46"/>
      <c r="B39" s="75" t="s">
        <v>65</v>
      </c>
      <c r="C39" s="25" t="s">
        <v>57</v>
      </c>
      <c r="D39" s="51">
        <v>9</v>
      </c>
      <c r="E39" s="44">
        <f>2*5500*2</f>
        <v>22000</v>
      </c>
      <c r="F39" s="26">
        <f>E39*D39</f>
        <v>198000</v>
      </c>
      <c r="G39" s="57">
        <v>0</v>
      </c>
      <c r="H39" s="57">
        <v>0</v>
      </c>
      <c r="I39" s="57">
        <f t="shared" si="3"/>
        <v>198000</v>
      </c>
      <c r="J39" s="3"/>
      <c r="K39" s="3"/>
      <c r="L39" s="3"/>
      <c r="M39" s="3"/>
      <c r="N39" s="3"/>
    </row>
    <row r="40" spans="1:14" ht="46.8" x14ac:dyDescent="0.3">
      <c r="A40" s="36" t="s">
        <v>40</v>
      </c>
      <c r="B40" s="35" t="s">
        <v>86</v>
      </c>
      <c r="C40" s="31"/>
      <c r="D40" s="31"/>
      <c r="E40" s="32"/>
      <c r="F40" s="42">
        <f>F41</f>
        <v>1050000</v>
      </c>
      <c r="G40" s="54">
        <v>0</v>
      </c>
      <c r="H40" s="54">
        <v>0</v>
      </c>
      <c r="I40" s="53">
        <f>F40</f>
        <v>1050000</v>
      </c>
      <c r="J40" s="3"/>
      <c r="K40" s="3"/>
      <c r="L40" s="3"/>
      <c r="M40" s="3"/>
      <c r="N40" s="3"/>
    </row>
    <row r="41" spans="1:14" ht="54" customHeight="1" x14ac:dyDescent="0.3">
      <c r="A41" s="37" t="s">
        <v>10</v>
      </c>
      <c r="B41" s="43" t="s">
        <v>111</v>
      </c>
      <c r="C41" s="43" t="s">
        <v>32</v>
      </c>
      <c r="D41" s="76">
        <v>15</v>
      </c>
      <c r="E41" s="76">
        <v>70000</v>
      </c>
      <c r="F41" s="57">
        <f>E41*D41</f>
        <v>1050000</v>
      </c>
      <c r="G41" s="57">
        <v>0</v>
      </c>
      <c r="H41" s="57">
        <v>0</v>
      </c>
      <c r="I41" s="57">
        <f>F41</f>
        <v>1050000</v>
      </c>
      <c r="J41" s="3"/>
      <c r="K41" s="3"/>
      <c r="L41" s="3"/>
      <c r="M41" s="3"/>
      <c r="N41" s="3"/>
    </row>
    <row r="42" spans="1:14" ht="60.6" customHeight="1" x14ac:dyDescent="0.3">
      <c r="A42" s="36" t="s">
        <v>41</v>
      </c>
      <c r="B42" s="35" t="s">
        <v>87</v>
      </c>
      <c r="C42" s="31"/>
      <c r="D42" s="54"/>
      <c r="E42" s="32"/>
      <c r="F42" s="42">
        <f>F45+F43</f>
        <v>550000</v>
      </c>
      <c r="G42" s="54">
        <v>0</v>
      </c>
      <c r="H42" s="54">
        <v>0</v>
      </c>
      <c r="I42" s="53">
        <f>F42</f>
        <v>550000</v>
      </c>
      <c r="J42" s="3"/>
      <c r="K42" s="3"/>
      <c r="L42" s="3"/>
      <c r="M42" s="3"/>
      <c r="N42" s="3"/>
    </row>
    <row r="43" spans="1:14" ht="59.25" customHeight="1" x14ac:dyDescent="0.3">
      <c r="A43" s="37" t="s">
        <v>10</v>
      </c>
      <c r="B43" s="39" t="s">
        <v>59</v>
      </c>
      <c r="C43" s="25" t="s">
        <v>32</v>
      </c>
      <c r="D43" s="51">
        <v>5</v>
      </c>
      <c r="E43" s="44">
        <v>70000</v>
      </c>
      <c r="F43" s="26">
        <f>E43*D43</f>
        <v>350000</v>
      </c>
      <c r="G43" s="26">
        <v>0</v>
      </c>
      <c r="H43" s="26">
        <v>0</v>
      </c>
      <c r="I43" s="26">
        <f>F43</f>
        <v>350000</v>
      </c>
      <c r="J43" s="3"/>
      <c r="K43" s="3"/>
      <c r="L43" s="3"/>
      <c r="M43" s="3"/>
      <c r="N43" s="3"/>
    </row>
    <row r="44" spans="1:14" s="12" customFormat="1" ht="15.6" x14ac:dyDescent="0.3">
      <c r="A44" s="37"/>
      <c r="B44" s="48" t="s">
        <v>68</v>
      </c>
      <c r="C44" s="25"/>
      <c r="D44" s="51"/>
      <c r="E44" s="49"/>
      <c r="F44" s="26"/>
      <c r="G44" s="26"/>
      <c r="H44" s="26"/>
      <c r="I44" s="26"/>
      <c r="J44" s="11"/>
      <c r="K44" s="11"/>
      <c r="L44" s="11"/>
      <c r="M44" s="11"/>
      <c r="N44" s="11"/>
    </row>
    <row r="45" spans="1:14" ht="15.6" x14ac:dyDescent="0.3">
      <c r="A45" s="37" t="s">
        <v>12</v>
      </c>
      <c r="B45" s="39" t="s">
        <v>58</v>
      </c>
      <c r="C45" s="25" t="s">
        <v>30</v>
      </c>
      <c r="D45" s="51">
        <v>2</v>
      </c>
      <c r="E45" s="44">
        <v>100000</v>
      </c>
      <c r="F45" s="26">
        <f>E45*D45</f>
        <v>200000</v>
      </c>
      <c r="G45" s="26">
        <v>0</v>
      </c>
      <c r="H45" s="26">
        <v>0</v>
      </c>
      <c r="I45" s="26">
        <f t="shared" ref="I45" si="4">F45</f>
        <v>200000</v>
      </c>
      <c r="J45" s="3"/>
      <c r="K45" s="3"/>
      <c r="L45" s="3"/>
      <c r="M45" s="3"/>
      <c r="N45" s="3"/>
    </row>
    <row r="46" spans="1:14" ht="31.2" x14ac:dyDescent="0.3">
      <c r="A46" s="36" t="s">
        <v>42</v>
      </c>
      <c r="B46" s="35" t="s">
        <v>88</v>
      </c>
      <c r="C46" s="31"/>
      <c r="D46" s="31"/>
      <c r="E46" s="32"/>
      <c r="F46" s="42">
        <f>F48</f>
        <v>1175000</v>
      </c>
      <c r="G46" s="54">
        <v>0</v>
      </c>
      <c r="H46" s="54">
        <v>0</v>
      </c>
      <c r="I46" s="53">
        <f>F46</f>
        <v>1175000</v>
      </c>
      <c r="J46" s="3"/>
      <c r="K46" s="3"/>
      <c r="L46" s="3"/>
      <c r="M46" s="3"/>
      <c r="N46" s="3"/>
    </row>
    <row r="47" spans="1:14" ht="33.75" customHeight="1" x14ac:dyDescent="0.3">
      <c r="A47" s="37"/>
      <c r="B47" s="39" t="s">
        <v>68</v>
      </c>
      <c r="C47" s="25"/>
      <c r="D47" s="51"/>
      <c r="E47" s="49"/>
      <c r="F47" s="26"/>
      <c r="G47" s="37"/>
      <c r="H47" s="37"/>
      <c r="I47" s="38"/>
      <c r="J47" s="3"/>
      <c r="K47" s="3"/>
      <c r="L47" s="3"/>
      <c r="M47" s="3"/>
      <c r="N47" s="3"/>
    </row>
    <row r="48" spans="1:14" s="10" customFormat="1" ht="15.6" x14ac:dyDescent="0.3">
      <c r="A48" s="37" t="s">
        <v>10</v>
      </c>
      <c r="B48" s="39" t="s">
        <v>69</v>
      </c>
      <c r="C48" s="25" t="s">
        <v>32</v>
      </c>
      <c r="D48" s="51">
        <v>2500</v>
      </c>
      <c r="E48" s="49">
        <v>470</v>
      </c>
      <c r="F48" s="26">
        <f>E48*D48</f>
        <v>1175000</v>
      </c>
      <c r="G48" s="62">
        <v>0</v>
      </c>
      <c r="H48" s="62">
        <v>0</v>
      </c>
      <c r="I48" s="38">
        <f>F48</f>
        <v>1175000</v>
      </c>
      <c r="J48" s="9"/>
      <c r="K48" s="9"/>
      <c r="L48" s="9"/>
      <c r="M48" s="9"/>
      <c r="N48" s="9"/>
    </row>
    <row r="49" spans="1:14" ht="57.75" customHeight="1" x14ac:dyDescent="0.3">
      <c r="A49" s="36" t="s">
        <v>43</v>
      </c>
      <c r="B49" s="35" t="s">
        <v>89</v>
      </c>
      <c r="C49" s="31"/>
      <c r="D49" s="31"/>
      <c r="E49" s="32"/>
      <c r="F49" s="42">
        <f>F51+F52</f>
        <v>410000</v>
      </c>
      <c r="G49" s="54">
        <v>0</v>
      </c>
      <c r="H49" s="54">
        <v>0</v>
      </c>
      <c r="I49" s="53">
        <f>F49</f>
        <v>410000</v>
      </c>
      <c r="J49" s="3"/>
      <c r="K49" s="3"/>
      <c r="L49" s="3"/>
      <c r="M49" s="3"/>
      <c r="N49" s="3"/>
    </row>
    <row r="50" spans="1:14" ht="35.25" customHeight="1" x14ac:dyDescent="0.3">
      <c r="A50" s="37"/>
      <c r="B50" s="39" t="s">
        <v>68</v>
      </c>
      <c r="C50" s="25"/>
      <c r="D50" s="51"/>
      <c r="E50" s="49"/>
      <c r="F50" s="26"/>
      <c r="G50" s="26"/>
      <c r="H50" s="26"/>
      <c r="I50" s="26"/>
      <c r="J50" s="3"/>
      <c r="K50" s="3"/>
      <c r="L50" s="3"/>
      <c r="M50" s="3"/>
      <c r="N50" s="3"/>
    </row>
    <row r="51" spans="1:14" ht="24.75" customHeight="1" x14ac:dyDescent="0.3">
      <c r="A51" s="37" t="s">
        <v>10</v>
      </c>
      <c r="B51" s="39" t="s">
        <v>67</v>
      </c>
      <c r="C51" s="25" t="s">
        <v>30</v>
      </c>
      <c r="D51" s="51">
        <v>4</v>
      </c>
      <c r="E51" s="49">
        <f>1800*50</f>
        <v>90000</v>
      </c>
      <c r="F51" s="26">
        <f>E51*D51</f>
        <v>360000</v>
      </c>
      <c r="G51" s="26">
        <v>0</v>
      </c>
      <c r="H51" s="26">
        <v>0</v>
      </c>
      <c r="I51" s="26">
        <f>F51</f>
        <v>360000</v>
      </c>
      <c r="J51" s="3"/>
      <c r="K51" s="3"/>
      <c r="L51" s="3"/>
      <c r="M51" s="3"/>
      <c r="N51" s="3"/>
    </row>
    <row r="52" spans="1:14" ht="15.6" x14ac:dyDescent="0.3">
      <c r="A52" s="37" t="s">
        <v>12</v>
      </c>
      <c r="B52" s="50" t="s">
        <v>66</v>
      </c>
      <c r="C52" s="25" t="s">
        <v>32</v>
      </c>
      <c r="D52" s="51">
        <v>1</v>
      </c>
      <c r="E52" s="44">
        <v>50000</v>
      </c>
      <c r="F52" s="26">
        <f>E52*D52</f>
        <v>50000</v>
      </c>
      <c r="G52" s="26">
        <v>0</v>
      </c>
      <c r="H52" s="26">
        <v>0</v>
      </c>
      <c r="I52" s="26">
        <f>F52</f>
        <v>50000</v>
      </c>
      <c r="J52" s="3"/>
      <c r="K52" s="3"/>
      <c r="L52" s="3"/>
      <c r="M52" s="3"/>
      <c r="N52" s="3"/>
    </row>
    <row r="53" spans="1:14" ht="40.5" customHeight="1" x14ac:dyDescent="0.3">
      <c r="A53" s="36" t="s">
        <v>44</v>
      </c>
      <c r="B53" s="35" t="s">
        <v>90</v>
      </c>
      <c r="C53" s="31"/>
      <c r="D53" s="31"/>
      <c r="E53" s="32"/>
      <c r="F53" s="42">
        <f>F55</f>
        <v>100000</v>
      </c>
      <c r="G53" s="54">
        <v>0</v>
      </c>
      <c r="H53" s="54">
        <v>0</v>
      </c>
      <c r="I53" s="53">
        <f>F53</f>
        <v>100000</v>
      </c>
      <c r="J53" s="3"/>
      <c r="K53" s="3"/>
      <c r="L53" s="3"/>
      <c r="M53" s="3"/>
      <c r="N53" s="3"/>
    </row>
    <row r="54" spans="1:14" ht="15.6" x14ac:dyDescent="0.3">
      <c r="A54" s="37"/>
      <c r="B54" s="39" t="s">
        <v>68</v>
      </c>
      <c r="C54" s="25"/>
      <c r="D54" s="51"/>
      <c r="E54" s="44"/>
      <c r="F54" s="26"/>
      <c r="G54" s="36"/>
      <c r="H54" s="36"/>
      <c r="I54" s="40"/>
      <c r="J54" s="3"/>
      <c r="K54" s="3"/>
      <c r="L54" s="3"/>
      <c r="M54" s="3"/>
      <c r="N54" s="3"/>
    </row>
    <row r="55" spans="1:14" ht="15.6" x14ac:dyDescent="0.3">
      <c r="A55" s="36"/>
      <c r="B55" s="43" t="s">
        <v>70</v>
      </c>
      <c r="C55" s="25" t="s">
        <v>30</v>
      </c>
      <c r="D55" s="51">
        <v>1</v>
      </c>
      <c r="E55" s="44">
        <v>100000</v>
      </c>
      <c r="F55" s="26">
        <f>E55*D55</f>
        <v>100000</v>
      </c>
      <c r="G55" s="51">
        <v>0</v>
      </c>
      <c r="H55" s="51">
        <v>0</v>
      </c>
      <c r="I55" s="40">
        <f>F55</f>
        <v>100000</v>
      </c>
      <c r="J55" s="3"/>
      <c r="K55" s="3"/>
      <c r="L55" s="3"/>
      <c r="M55" s="3"/>
      <c r="N55" s="3"/>
    </row>
    <row r="56" spans="1:14" ht="31.2" x14ac:dyDescent="0.3">
      <c r="A56" s="36" t="s">
        <v>45</v>
      </c>
      <c r="B56" s="35" t="s">
        <v>91</v>
      </c>
      <c r="C56" s="31"/>
      <c r="D56" s="31"/>
      <c r="E56" s="32"/>
      <c r="F56" s="42">
        <f>F58+F59</f>
        <v>401600</v>
      </c>
      <c r="G56" s="54">
        <v>0</v>
      </c>
      <c r="H56" s="54">
        <v>0</v>
      </c>
      <c r="I56" s="53">
        <f>F56</f>
        <v>401600</v>
      </c>
      <c r="J56" s="3"/>
      <c r="K56" s="3"/>
      <c r="L56" s="3"/>
      <c r="M56" s="3"/>
      <c r="N56" s="3"/>
    </row>
    <row r="57" spans="1:14" ht="15.6" x14ac:dyDescent="0.3">
      <c r="A57" s="37"/>
      <c r="B57" s="39" t="s">
        <v>68</v>
      </c>
      <c r="C57" s="25"/>
      <c r="D57" s="51"/>
      <c r="E57" s="44"/>
      <c r="F57" s="26"/>
      <c r="G57" s="26"/>
      <c r="H57" s="26"/>
      <c r="I57" s="26"/>
      <c r="J57" s="3"/>
      <c r="K57" s="3"/>
      <c r="L57" s="3"/>
      <c r="M57" s="3"/>
      <c r="N57" s="3"/>
    </row>
    <row r="58" spans="1:14" ht="15.6" x14ac:dyDescent="0.3">
      <c r="A58" s="36"/>
      <c r="B58" s="43" t="s">
        <v>71</v>
      </c>
      <c r="C58" s="25" t="s">
        <v>30</v>
      </c>
      <c r="D58" s="51">
        <v>4</v>
      </c>
      <c r="E58" s="44">
        <v>95000</v>
      </c>
      <c r="F58" s="26">
        <f>E58*D58</f>
        <v>380000</v>
      </c>
      <c r="G58" s="26">
        <v>0</v>
      </c>
      <c r="H58" s="26">
        <v>0</v>
      </c>
      <c r="I58" s="26">
        <f>F58</f>
        <v>380000</v>
      </c>
      <c r="J58" s="3"/>
      <c r="K58" s="3"/>
      <c r="L58" s="3"/>
      <c r="M58" s="3"/>
      <c r="N58" s="3"/>
    </row>
    <row r="59" spans="1:14" ht="15.6" x14ac:dyDescent="0.3">
      <c r="A59" s="36"/>
      <c r="B59" s="43" t="s">
        <v>72</v>
      </c>
      <c r="C59" s="25" t="s">
        <v>32</v>
      </c>
      <c r="D59" s="51">
        <v>600</v>
      </c>
      <c r="E59" s="44">
        <v>36</v>
      </c>
      <c r="F59" s="26">
        <f>E59*D59</f>
        <v>21600</v>
      </c>
      <c r="G59" s="26">
        <v>0</v>
      </c>
      <c r="H59" s="26">
        <v>0</v>
      </c>
      <c r="I59" s="26">
        <f>F59</f>
        <v>21600</v>
      </c>
      <c r="J59" s="3"/>
      <c r="K59" s="3"/>
      <c r="L59" s="3"/>
      <c r="M59" s="3"/>
      <c r="N59" s="3"/>
    </row>
    <row r="60" spans="1:14" ht="31.2" x14ac:dyDescent="0.3">
      <c r="A60" s="36" t="s">
        <v>76</v>
      </c>
      <c r="B60" s="35" t="s">
        <v>92</v>
      </c>
      <c r="C60" s="31"/>
      <c r="D60" s="31"/>
      <c r="E60" s="32"/>
      <c r="F60" s="42">
        <f>SUM(F61:F63)</f>
        <v>115508</v>
      </c>
      <c r="G60" s="54">
        <v>0</v>
      </c>
      <c r="H60" s="54">
        <v>0</v>
      </c>
      <c r="I60" s="53">
        <f>F60</f>
        <v>115508</v>
      </c>
      <c r="J60" s="3"/>
      <c r="K60" s="3"/>
      <c r="L60" s="3"/>
      <c r="M60" s="3"/>
      <c r="N60" s="3"/>
    </row>
    <row r="61" spans="1:14" ht="15.6" x14ac:dyDescent="0.3">
      <c r="A61" s="37"/>
      <c r="B61" s="39" t="s">
        <v>73</v>
      </c>
      <c r="C61" s="25" t="s">
        <v>32</v>
      </c>
      <c r="D61" s="51">
        <v>35</v>
      </c>
      <c r="E61" s="44">
        <v>1500</v>
      </c>
      <c r="F61" s="26">
        <f>E61*D61</f>
        <v>52500</v>
      </c>
      <c r="G61" s="26">
        <v>0</v>
      </c>
      <c r="H61" s="26">
        <v>0</v>
      </c>
      <c r="I61" s="26">
        <f>F61</f>
        <v>52500</v>
      </c>
      <c r="J61" s="3"/>
      <c r="K61" s="3"/>
      <c r="L61" s="3"/>
      <c r="M61" s="3"/>
      <c r="N61" s="3"/>
    </row>
    <row r="62" spans="1:14" ht="15.6" x14ac:dyDescent="0.3">
      <c r="A62" s="36"/>
      <c r="B62" s="43" t="s">
        <v>74</v>
      </c>
      <c r="C62" s="25" t="s">
        <v>32</v>
      </c>
      <c r="D62" s="51">
        <v>35</v>
      </c>
      <c r="E62" s="44">
        <v>400</v>
      </c>
      <c r="F62" s="26">
        <f>E62*D62</f>
        <v>14000</v>
      </c>
      <c r="G62" s="26">
        <v>0</v>
      </c>
      <c r="H62" s="26">
        <v>0</v>
      </c>
      <c r="I62" s="26">
        <f t="shared" ref="I62:I63" si="5">F62</f>
        <v>14000</v>
      </c>
      <c r="J62" s="3"/>
      <c r="K62" s="3"/>
      <c r="L62" s="3"/>
      <c r="M62" s="3"/>
      <c r="N62" s="3"/>
    </row>
    <row r="63" spans="1:14" ht="15.6" x14ac:dyDescent="0.3">
      <c r="A63" s="36"/>
      <c r="B63" s="43" t="s">
        <v>75</v>
      </c>
      <c r="C63" s="25" t="s">
        <v>30</v>
      </c>
      <c r="D63" s="51">
        <v>2</v>
      </c>
      <c r="E63" s="44">
        <f>8*3063</f>
        <v>24504</v>
      </c>
      <c r="F63" s="26">
        <f>E63*D63</f>
        <v>49008</v>
      </c>
      <c r="G63" s="26">
        <v>0</v>
      </c>
      <c r="H63" s="26">
        <v>0</v>
      </c>
      <c r="I63" s="26">
        <f t="shared" si="5"/>
        <v>49008</v>
      </c>
      <c r="J63" s="3"/>
      <c r="K63" s="3"/>
      <c r="L63" s="3"/>
      <c r="M63" s="3"/>
      <c r="N63" s="3"/>
    </row>
    <row r="64" spans="1:14" ht="15.6" x14ac:dyDescent="0.3">
      <c r="A64" s="36" t="s">
        <v>77</v>
      </c>
      <c r="B64" s="35" t="s">
        <v>93</v>
      </c>
      <c r="C64" s="31"/>
      <c r="D64" s="31">
        <v>0</v>
      </c>
      <c r="E64" s="32">
        <v>0</v>
      </c>
      <c r="F64" s="23">
        <v>0</v>
      </c>
      <c r="G64" s="54">
        <v>0</v>
      </c>
      <c r="H64" s="54">
        <v>0</v>
      </c>
      <c r="I64" s="32">
        <v>0</v>
      </c>
      <c r="J64" s="3"/>
      <c r="K64" s="3"/>
      <c r="L64" s="3"/>
      <c r="M64" s="3"/>
      <c r="N64" s="3"/>
    </row>
    <row r="65" spans="1:14" ht="68.25" customHeight="1" x14ac:dyDescent="0.3">
      <c r="A65" s="34" t="s">
        <v>78</v>
      </c>
      <c r="B65" s="35" t="s">
        <v>94</v>
      </c>
      <c r="C65" s="31"/>
      <c r="D65" s="31"/>
      <c r="E65" s="32"/>
      <c r="F65" s="42">
        <f>F67</f>
        <v>380000</v>
      </c>
      <c r="G65" s="54">
        <v>0</v>
      </c>
      <c r="H65" s="54">
        <v>0</v>
      </c>
      <c r="I65" s="53">
        <f>F65</f>
        <v>380000</v>
      </c>
      <c r="J65" s="3"/>
      <c r="K65" s="3"/>
      <c r="L65" s="3"/>
      <c r="M65" s="3"/>
      <c r="N65" s="3"/>
    </row>
    <row r="66" spans="1:14" ht="15.6" x14ac:dyDescent="0.3">
      <c r="A66" s="37" t="s">
        <v>10</v>
      </c>
      <c r="B66" s="39" t="s">
        <v>68</v>
      </c>
      <c r="C66" s="25"/>
      <c r="D66" s="51"/>
      <c r="E66" s="44"/>
      <c r="F66" s="26"/>
      <c r="G66" s="36"/>
      <c r="H66" s="36"/>
      <c r="I66" s="40"/>
      <c r="J66" s="3"/>
      <c r="K66" s="3"/>
      <c r="L66" s="3"/>
      <c r="M66" s="3"/>
      <c r="N66" s="3"/>
    </row>
    <row r="67" spans="1:14" ht="46.8" x14ac:dyDescent="0.3">
      <c r="A67" s="36" t="s">
        <v>12</v>
      </c>
      <c r="B67" s="43" t="s">
        <v>79</v>
      </c>
      <c r="C67" s="25" t="s">
        <v>100</v>
      </c>
      <c r="D67" s="51">
        <v>4</v>
      </c>
      <c r="E67" s="44">
        <v>95000</v>
      </c>
      <c r="F67" s="26">
        <f>E67*D67</f>
        <v>380000</v>
      </c>
      <c r="G67" s="26">
        <v>0</v>
      </c>
      <c r="H67" s="26">
        <v>0</v>
      </c>
      <c r="I67" s="26">
        <f>F67</f>
        <v>380000</v>
      </c>
      <c r="J67" s="3"/>
      <c r="K67" s="3"/>
      <c r="L67" s="3"/>
      <c r="M67" s="3"/>
      <c r="N67" s="3"/>
    </row>
    <row r="68" spans="1:14" ht="72" customHeight="1" x14ac:dyDescent="0.3">
      <c r="A68" s="36" t="s">
        <v>82</v>
      </c>
      <c r="B68" s="35" t="s">
        <v>95</v>
      </c>
      <c r="C68" s="31"/>
      <c r="D68" s="31"/>
      <c r="E68" s="32"/>
      <c r="F68" s="42">
        <f>SUM(F69+F70)</f>
        <v>501775</v>
      </c>
      <c r="G68" s="54">
        <v>0</v>
      </c>
      <c r="H68" s="54">
        <v>0</v>
      </c>
      <c r="I68" s="33">
        <f>F68</f>
        <v>501775</v>
      </c>
      <c r="J68" s="3"/>
      <c r="K68" s="3"/>
      <c r="L68" s="3"/>
      <c r="M68" s="3"/>
      <c r="N68" s="3"/>
    </row>
    <row r="69" spans="1:14" ht="15.6" x14ac:dyDescent="0.3">
      <c r="A69" s="36" t="s">
        <v>10</v>
      </c>
      <c r="B69" s="43" t="s">
        <v>80</v>
      </c>
      <c r="C69" s="25" t="s">
        <v>30</v>
      </c>
      <c r="D69" s="51">
        <v>1</v>
      </c>
      <c r="E69" s="44">
        <v>1775</v>
      </c>
      <c r="F69" s="26">
        <f>E69*D69</f>
        <v>1775</v>
      </c>
      <c r="G69" s="26">
        <v>0</v>
      </c>
      <c r="H69" s="26">
        <v>0</v>
      </c>
      <c r="I69" s="26">
        <f>F69</f>
        <v>1775</v>
      </c>
      <c r="J69" s="3"/>
      <c r="K69" s="3"/>
      <c r="L69" s="3"/>
      <c r="M69" s="3"/>
      <c r="N69" s="3"/>
    </row>
    <row r="70" spans="1:14" ht="15.6" x14ac:dyDescent="0.3">
      <c r="A70" s="36" t="s">
        <v>12</v>
      </c>
      <c r="B70" s="43" t="s">
        <v>81</v>
      </c>
      <c r="C70" s="25" t="s">
        <v>32</v>
      </c>
      <c r="D70" s="51">
        <v>2500</v>
      </c>
      <c r="E70" s="44">
        <v>200</v>
      </c>
      <c r="F70" s="26">
        <f>E70*D70</f>
        <v>500000</v>
      </c>
      <c r="G70" s="26">
        <v>0</v>
      </c>
      <c r="H70" s="26">
        <v>0</v>
      </c>
      <c r="I70" s="26">
        <f>F70</f>
        <v>500000</v>
      </c>
      <c r="J70" s="3"/>
      <c r="K70" s="3"/>
      <c r="L70" s="3"/>
      <c r="M70" s="3"/>
      <c r="N70" s="3"/>
    </row>
    <row r="71" spans="1:14" ht="15.6" x14ac:dyDescent="0.3">
      <c r="A71" s="36"/>
      <c r="B71" s="58" t="s">
        <v>29</v>
      </c>
      <c r="C71" s="36"/>
      <c r="D71" s="36"/>
      <c r="E71" s="44"/>
      <c r="F71" s="77">
        <f>F10+F25+F30</f>
        <v>15034545</v>
      </c>
      <c r="G71" s="51">
        <v>0</v>
      </c>
      <c r="H71" s="51">
        <v>0</v>
      </c>
      <c r="I71" s="78">
        <f>I10+I25+I30</f>
        <v>15034545</v>
      </c>
      <c r="J71" s="3"/>
      <c r="K71" s="6"/>
      <c r="L71" s="5"/>
      <c r="M71" s="3"/>
      <c r="N71" s="3"/>
    </row>
    <row r="72" spans="1:14" ht="15.6" x14ac:dyDescent="0.3">
      <c r="A72" s="65" t="s">
        <v>101</v>
      </c>
      <c r="B72" s="65"/>
      <c r="C72" s="65"/>
      <c r="D72" s="65"/>
      <c r="E72" s="65"/>
      <c r="F72" s="65"/>
      <c r="G72" s="65"/>
      <c r="H72" s="65"/>
      <c r="I72" s="65"/>
    </row>
    <row r="73" spans="1:14" ht="15.6" x14ac:dyDescent="0.3">
      <c r="A73" s="63" t="s">
        <v>102</v>
      </c>
      <c r="B73" s="63"/>
      <c r="C73" s="63"/>
      <c r="D73" s="63"/>
      <c r="E73" s="63"/>
      <c r="F73" s="63"/>
      <c r="G73" s="63"/>
      <c r="H73" s="63"/>
      <c r="I73" s="63"/>
    </row>
    <row r="74" spans="1:14" ht="15.6" x14ac:dyDescent="0.3">
      <c r="A74" s="59"/>
      <c r="B74"/>
      <c r="C74"/>
      <c r="D74"/>
      <c r="E74"/>
      <c r="F74"/>
      <c r="G74"/>
      <c r="H74"/>
      <c r="I74"/>
    </row>
    <row r="75" spans="1:14" ht="15.6" x14ac:dyDescent="0.3">
      <c r="A75" s="66" t="s">
        <v>110</v>
      </c>
      <c r="B75" s="66"/>
      <c r="C75" s="66"/>
      <c r="D75" s="66"/>
      <c r="E75" s="66"/>
      <c r="F75" s="66"/>
      <c r="G75" s="66"/>
      <c r="H75" s="66"/>
      <c r="I75" s="66"/>
    </row>
    <row r="76" spans="1:14" ht="78" x14ac:dyDescent="0.3">
      <c r="A76" s="60" t="s">
        <v>103</v>
      </c>
      <c r="B76"/>
      <c r="C76"/>
      <c r="D76"/>
      <c r="E76"/>
      <c r="F76"/>
      <c r="G76"/>
      <c r="H76"/>
      <c r="I76"/>
    </row>
    <row r="77" spans="1:14" ht="15.6" x14ac:dyDescent="0.3">
      <c r="A77" s="63" t="s">
        <v>104</v>
      </c>
      <c r="B77" s="63"/>
      <c r="C77" s="63"/>
      <c r="D77" s="63"/>
      <c r="E77" s="63"/>
      <c r="F77" s="63"/>
      <c r="G77" s="63"/>
      <c r="H77" s="63"/>
      <c r="I77" s="63"/>
    </row>
    <row r="78" spans="1:14" ht="15.6" x14ac:dyDescent="0.3">
      <c r="A78" s="63" t="s">
        <v>105</v>
      </c>
      <c r="B78" s="63"/>
      <c r="C78" s="63"/>
      <c r="D78" s="63"/>
      <c r="E78" s="63"/>
      <c r="F78" s="63"/>
      <c r="G78" s="63"/>
      <c r="H78" s="63"/>
      <c r="I78" s="63"/>
    </row>
    <row r="79" spans="1:14" ht="15.6" x14ac:dyDescent="0.3">
      <c r="A79" s="59"/>
      <c r="B79"/>
      <c r="C79"/>
      <c r="D79"/>
      <c r="E79"/>
      <c r="F79"/>
      <c r="G79"/>
      <c r="H79"/>
      <c r="I79"/>
    </row>
    <row r="80" spans="1:14" ht="15.6" x14ac:dyDescent="0.3">
      <c r="A80" s="63" t="s">
        <v>106</v>
      </c>
      <c r="B80" s="63"/>
      <c r="C80" s="63"/>
      <c r="D80" s="63"/>
      <c r="E80" s="63"/>
      <c r="F80" s="63"/>
      <c r="G80" s="63"/>
      <c r="H80" s="63"/>
      <c r="I80" s="63"/>
    </row>
    <row r="81" spans="1:9" ht="15.6" x14ac:dyDescent="0.3">
      <c r="A81" s="61"/>
      <c r="B81"/>
      <c r="C81"/>
      <c r="D81"/>
      <c r="E81"/>
      <c r="F81"/>
      <c r="G81"/>
      <c r="H81"/>
      <c r="I81"/>
    </row>
    <row r="82" spans="1:9" ht="15.6" x14ac:dyDescent="0.3">
      <c r="A82" s="61" t="s">
        <v>107</v>
      </c>
      <c r="B82"/>
      <c r="C82"/>
      <c r="D82"/>
      <c r="E82"/>
      <c r="F82"/>
      <c r="G82"/>
      <c r="H82"/>
      <c r="I82"/>
    </row>
    <row r="83" spans="1:9" ht="15.6" x14ac:dyDescent="0.3">
      <c r="A83" s="61"/>
      <c r="B83"/>
      <c r="C83"/>
      <c r="D83"/>
      <c r="E83"/>
      <c r="F83"/>
      <c r="G83"/>
      <c r="H83"/>
      <c r="I83"/>
    </row>
    <row r="84" spans="1:9" ht="15.6" x14ac:dyDescent="0.3">
      <c r="A84" s="61" t="s">
        <v>108</v>
      </c>
      <c r="B84"/>
      <c r="C84"/>
      <c r="D84"/>
      <c r="E84"/>
      <c r="F84"/>
      <c r="G84"/>
      <c r="H84"/>
      <c r="I84"/>
    </row>
    <row r="85" spans="1:9" ht="15.6" x14ac:dyDescent="0.3">
      <c r="A85" s="61"/>
      <c r="B85"/>
      <c r="C85"/>
      <c r="D85"/>
      <c r="E85"/>
      <c r="F85"/>
      <c r="G85"/>
      <c r="H85"/>
      <c r="I85"/>
    </row>
    <row r="86" spans="1:9" ht="15.6" x14ac:dyDescent="0.3">
      <c r="A86" s="61"/>
      <c r="B86"/>
      <c r="C86"/>
      <c r="D86"/>
      <c r="E86"/>
      <c r="F86"/>
      <c r="G86"/>
      <c r="H86"/>
      <c r="I86"/>
    </row>
    <row r="87" spans="1:9" ht="15.6" x14ac:dyDescent="0.3">
      <c r="A87" s="61" t="s">
        <v>112</v>
      </c>
      <c r="B87"/>
      <c r="C87"/>
      <c r="D87"/>
      <c r="E87"/>
      <c r="F87"/>
      <c r="G87"/>
      <c r="H87"/>
      <c r="I87"/>
    </row>
    <row r="88" spans="1:9" ht="15.6" x14ac:dyDescent="0.3">
      <c r="A88" s="61"/>
      <c r="B88"/>
      <c r="C88"/>
      <c r="D88"/>
      <c r="E88"/>
      <c r="F88"/>
      <c r="G88"/>
      <c r="H88"/>
      <c r="I88"/>
    </row>
    <row r="89" spans="1:9" ht="15.6" x14ac:dyDescent="0.3">
      <c r="A89" s="61"/>
      <c r="B89"/>
      <c r="C89"/>
      <c r="D89"/>
      <c r="E89"/>
      <c r="F89"/>
      <c r="G89"/>
      <c r="H89"/>
      <c r="I89"/>
    </row>
    <row r="90" spans="1:9" ht="15.6" x14ac:dyDescent="0.3">
      <c r="A90" s="61" t="s">
        <v>109</v>
      </c>
      <c r="B90"/>
      <c r="C90"/>
      <c r="D90"/>
      <c r="E90"/>
      <c r="F90"/>
      <c r="G90"/>
      <c r="H90"/>
      <c r="I90"/>
    </row>
    <row r="91" spans="1:9" ht="15.6" x14ac:dyDescent="0.3">
      <c r="A91" s="61"/>
      <c r="B91"/>
      <c r="C91"/>
      <c r="D91"/>
      <c r="E91"/>
      <c r="F91"/>
      <c r="G91"/>
      <c r="H91"/>
      <c r="I91"/>
    </row>
  </sheetData>
  <mergeCells count="19">
    <mergeCell ref="A1:I1"/>
    <mergeCell ref="A3:I3"/>
    <mergeCell ref="A8:A9"/>
    <mergeCell ref="B8:B9"/>
    <mergeCell ref="C8:C9"/>
    <mergeCell ref="D8:D9"/>
    <mergeCell ref="E8:E9"/>
    <mergeCell ref="F8:F9"/>
    <mergeCell ref="A5:I5"/>
    <mergeCell ref="A6:I6"/>
    <mergeCell ref="A78:I78"/>
    <mergeCell ref="A80:I80"/>
    <mergeCell ref="A7:I7"/>
    <mergeCell ref="A72:I72"/>
    <mergeCell ref="A73:I73"/>
    <mergeCell ref="A75:I75"/>
    <mergeCell ref="A77:I77"/>
    <mergeCell ref="G8:I8"/>
    <mergeCell ref="A12:A16"/>
  </mergeCells>
  <pageMargins left="5.9523809523809521E-3" right="8.3333333333333332E-3" top="0.75" bottom="0.75" header="0.3" footer="0.3"/>
  <pageSetup paperSize="9" scale="4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2402-5A2D-4DA6-86CE-1B844803674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2022-04-04T14:31:25Z</cp:lastPrinted>
  <dcterms:created xsi:type="dcterms:W3CDTF">2015-06-05T18:17:20Z</dcterms:created>
  <dcterms:modified xsi:type="dcterms:W3CDTF">2022-06-16T10:05:33Z</dcterms:modified>
</cp:coreProperties>
</file>