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sc\Downloads\"/>
    </mc:Choice>
  </mc:AlternateContent>
  <bookViews>
    <workbookView xWindow="0" yWindow="0" windowWidth="19200" windowHeight="7850"/>
  </bookViews>
  <sheets>
    <sheet name="Рус_" sheetId="1" r:id="rId1"/>
    <sheet name="Каз" sheetId="2" r:id="rId2"/>
    <sheet name="Анг_" sheetId="3" r:id="rId3"/>
  </sheets>
  <definedNames>
    <definedName name="_xlnm.Print_Area" localSheetId="0">Рус_!$A$1:$I$76</definedName>
  </definedNames>
  <calcPr calcId="152511" fullCalcOnLoad="1" iterateDelta="1E-4"/>
</workbook>
</file>

<file path=xl/calcChain.xml><?xml version="1.0" encoding="utf-8"?>
<calcChain xmlns="http://schemas.openxmlformats.org/spreadsheetml/2006/main">
  <c r="I56" i="3" l="1"/>
  <c r="F56" i="3"/>
  <c r="F55" i="3"/>
  <c r="I55" i="3" s="1"/>
  <c r="F54" i="3"/>
  <c r="I54" i="3" s="1"/>
  <c r="F53" i="3"/>
  <c r="I53" i="3" s="1"/>
  <c r="I52" i="3"/>
  <c r="F52" i="3"/>
  <c r="F51" i="3"/>
  <c r="I51" i="3" s="1"/>
  <c r="F50" i="3"/>
  <c r="I50" i="3" s="1"/>
  <c r="F48" i="3"/>
  <c r="F46" i="3" s="1"/>
  <c r="I46" i="3" s="1"/>
  <c r="I47" i="3"/>
  <c r="F47" i="3"/>
  <c r="F45" i="3"/>
  <c r="I45" i="3" s="1"/>
  <c r="F44" i="3"/>
  <c r="I44" i="3" s="1"/>
  <c r="I43" i="3"/>
  <c r="F43" i="3"/>
  <c r="F42" i="3"/>
  <c r="I42" i="3" s="1"/>
  <c r="F41" i="3"/>
  <c r="I41" i="3" s="1"/>
  <c r="F40" i="3"/>
  <c r="F39" i="3" s="1"/>
  <c r="I39" i="3" s="1"/>
  <c r="F38" i="3"/>
  <c r="F37" i="3"/>
  <c r="F36" i="3"/>
  <c r="I36" i="3" s="1"/>
  <c r="F35" i="3"/>
  <c r="I35" i="3" s="1"/>
  <c r="I34" i="3"/>
  <c r="I32" i="3"/>
  <c r="F32" i="3"/>
  <c r="F31" i="3"/>
  <c r="I31" i="3" s="1"/>
  <c r="F30" i="3"/>
  <c r="I30" i="3" s="1"/>
  <c r="F29" i="3"/>
  <c r="I29" i="3" s="1"/>
  <c r="F27" i="3"/>
  <c r="I27" i="3" s="1"/>
  <c r="F26" i="3"/>
  <c r="I26" i="3" s="1"/>
  <c r="I24" i="3"/>
  <c r="F24" i="3"/>
  <c r="F23" i="3"/>
  <c r="I23" i="3" s="1"/>
  <c r="F22" i="3"/>
  <c r="I22" i="3" s="1"/>
  <c r="F21" i="3"/>
  <c r="I21" i="3" s="1"/>
  <c r="I20" i="3"/>
  <c r="F20" i="3"/>
  <c r="F19" i="3"/>
  <c r="I19" i="3" s="1"/>
  <c r="F18" i="3"/>
  <c r="I18" i="3" s="1"/>
  <c r="F17" i="3"/>
  <c r="F16" i="3"/>
  <c r="I15" i="3"/>
  <c r="F15" i="3"/>
  <c r="F14" i="3"/>
  <c r="I14" i="3" s="1"/>
  <c r="F13" i="3"/>
  <c r="F56" i="2"/>
  <c r="I56" i="2" s="1"/>
  <c r="F55" i="2"/>
  <c r="I55" i="2" s="1"/>
  <c r="F54" i="2"/>
  <c r="I54" i="2" s="1"/>
  <c r="F52" i="2"/>
  <c r="I52" i="2" s="1"/>
  <c r="F51" i="2"/>
  <c r="F50" i="2" s="1"/>
  <c r="I50" i="2" s="1"/>
  <c r="I48" i="2"/>
  <c r="F48" i="2"/>
  <c r="F47" i="2"/>
  <c r="I47" i="2" s="1"/>
  <c r="F46" i="2"/>
  <c r="I46" i="2" s="1"/>
  <c r="F45" i="2"/>
  <c r="I45" i="2" s="1"/>
  <c r="I44" i="2"/>
  <c r="F44" i="2"/>
  <c r="F43" i="2"/>
  <c r="I43" i="2" s="1"/>
  <c r="F42" i="2"/>
  <c r="F39" i="2" s="1"/>
  <c r="I39" i="2" s="1"/>
  <c r="F41" i="2"/>
  <c r="I41" i="2" s="1"/>
  <c r="I40" i="2"/>
  <c r="F40" i="2"/>
  <c r="F38" i="2"/>
  <c r="F37" i="2"/>
  <c r="F36" i="2"/>
  <c r="I36" i="2" s="1"/>
  <c r="I34" i="2"/>
  <c r="I32" i="2"/>
  <c r="F32" i="2"/>
  <c r="F31" i="2"/>
  <c r="I31" i="2" s="1"/>
  <c r="F30" i="2"/>
  <c r="I30" i="2" s="1"/>
  <c r="F29" i="2"/>
  <c r="F28" i="2" s="1"/>
  <c r="I28" i="2" s="1"/>
  <c r="F27" i="2"/>
  <c r="I27" i="2" s="1"/>
  <c r="F26" i="2"/>
  <c r="I26" i="2" s="1"/>
  <c r="F25" i="2"/>
  <c r="I25" i="2" s="1"/>
  <c r="I24" i="2"/>
  <c r="F24" i="2"/>
  <c r="F23" i="2"/>
  <c r="I23" i="2" s="1"/>
  <c r="F22" i="2"/>
  <c r="I22" i="2" s="1"/>
  <c r="F21" i="2"/>
  <c r="I21" i="2" s="1"/>
  <c r="I20" i="2"/>
  <c r="F20" i="2"/>
  <c r="F19" i="2"/>
  <c r="I19" i="2" s="1"/>
  <c r="F18" i="2"/>
  <c r="I18" i="2" s="1"/>
  <c r="F17" i="2"/>
  <c r="F16" i="2"/>
  <c r="F13" i="2" s="1"/>
  <c r="I15" i="2"/>
  <c r="F15" i="2"/>
  <c r="F14" i="2"/>
  <c r="I14" i="2" s="1"/>
  <c r="H48" i="1"/>
  <c r="G48" i="1"/>
  <c r="E47" i="1"/>
  <c r="F47" i="1" s="1"/>
  <c r="I47" i="1" s="1"/>
  <c r="F46" i="1"/>
  <c r="I46" i="1" s="1"/>
  <c r="F45" i="1"/>
  <c r="I45" i="1" s="1"/>
  <c r="F43" i="1"/>
  <c r="I43" i="1" s="1"/>
  <c r="F42" i="1"/>
  <c r="F39" i="1" s="1"/>
  <c r="I39" i="1" s="1"/>
  <c r="F41" i="1"/>
  <c r="I41" i="1" s="1"/>
  <c r="I40" i="1"/>
  <c r="F40" i="1"/>
  <c r="F38" i="1"/>
  <c r="I38" i="1" s="1"/>
  <c r="F37" i="1"/>
  <c r="I37" i="1" s="1"/>
  <c r="I36" i="1"/>
  <c r="F36" i="1"/>
  <c r="F35" i="1"/>
  <c r="I35" i="1" s="1"/>
  <c r="F34" i="1"/>
  <c r="I34" i="1" s="1"/>
  <c r="F33" i="1"/>
  <c r="I33" i="1" s="1"/>
  <c r="I32" i="1"/>
  <c r="F32" i="1"/>
  <c r="F30" i="1"/>
  <c r="I30" i="1" s="1"/>
  <c r="F29" i="1"/>
  <c r="I29" i="1" s="1"/>
  <c r="I28" i="1"/>
  <c r="F28" i="1"/>
  <c r="F27" i="1"/>
  <c r="I27" i="1" s="1"/>
  <c r="F26" i="1"/>
  <c r="I26" i="1" s="1"/>
  <c r="E25" i="1"/>
  <c r="F25" i="1" s="1"/>
  <c r="I22" i="1"/>
  <c r="F22" i="1"/>
  <c r="F21" i="1"/>
  <c r="I21" i="1" s="1"/>
  <c r="F20" i="1"/>
  <c r="I20" i="1" s="1"/>
  <c r="F19" i="1"/>
  <c r="I19" i="1" s="1"/>
  <c r="E18" i="1"/>
  <c r="F18" i="1" s="1"/>
  <c r="I18" i="1" s="1"/>
  <c r="I17" i="1"/>
  <c r="F17" i="1"/>
  <c r="F16" i="1"/>
  <c r="I16" i="1" s="1"/>
  <c r="F15" i="1"/>
  <c r="I15" i="1" s="1"/>
  <c r="F14" i="1"/>
  <c r="I14" i="1" s="1"/>
  <c r="I13" i="1"/>
  <c r="F13" i="1"/>
  <c r="F12" i="1"/>
  <c r="I12" i="1" s="1"/>
  <c r="F11" i="1"/>
  <c r="I11" i="1" s="1"/>
  <c r="F10" i="1"/>
  <c r="I10" i="1" s="1"/>
  <c r="F12" i="2" l="1"/>
  <c r="I13" i="2"/>
  <c r="I25" i="1"/>
  <c r="F24" i="1"/>
  <c r="I51" i="2"/>
  <c r="I13" i="3"/>
  <c r="F31" i="1"/>
  <c r="I31" i="1" s="1"/>
  <c r="I40" i="3"/>
  <c r="F9" i="1"/>
  <c r="F44" i="1"/>
  <c r="I44" i="1" s="1"/>
  <c r="F35" i="2"/>
  <c r="F53" i="2"/>
  <c r="I53" i="2" s="1"/>
  <c r="F28" i="3"/>
  <c r="I28" i="3" s="1"/>
  <c r="I42" i="2"/>
  <c r="I29" i="2"/>
  <c r="F25" i="3"/>
  <c r="I25" i="3" s="1"/>
  <c r="F33" i="3"/>
  <c r="I33" i="3" s="1"/>
  <c r="I42" i="1"/>
  <c r="I48" i="3"/>
  <c r="F23" i="1" l="1"/>
  <c r="I23" i="1" s="1"/>
  <c r="I24" i="1"/>
  <c r="I35" i="2"/>
  <c r="F33" i="2"/>
  <c r="I33" i="2" s="1"/>
  <c r="F12" i="3"/>
  <c r="I9" i="1"/>
  <c r="F8" i="1"/>
  <c r="F57" i="2"/>
  <c r="I12" i="2"/>
  <c r="F48" i="1" l="1"/>
  <c r="I8" i="1"/>
  <c r="I48" i="1" s="1"/>
  <c r="I12" i="3"/>
  <c r="I57" i="3" s="1"/>
  <c r="F57" i="3"/>
  <c r="I57" i="2"/>
</calcChain>
</file>

<file path=xl/sharedStrings.xml><?xml version="1.0" encoding="utf-8"?>
<sst xmlns="http://schemas.openxmlformats.org/spreadsheetml/2006/main" count="280" uniqueCount="187">
  <si>
    <t>Приложение № 2
к Договору о предоставлении гранта
от «31» марта 2022 года № 28</t>
  </si>
  <si>
    <t>Смета расходов по реализации социального проекта</t>
  </si>
  <si>
    <r>
      <t xml:space="preserve">Грантополучатель: </t>
    </r>
    <r>
      <rPr>
        <sz val="12"/>
        <color rgb="FF000000"/>
        <rFont val="Times New Roman2"/>
        <charset val="2"/>
      </rPr>
      <t xml:space="preserve">Общественный фонд </t>
    </r>
    <r>
      <rPr>
        <sz val="12"/>
        <color rgb="FF000000"/>
        <rFont val="Times New Roman2"/>
        <charset val="2"/>
      </rPr>
      <t>«Международный центр Жария»</t>
    </r>
  </si>
  <si>
    <r>
      <t xml:space="preserve">Грантополучатель: </t>
    </r>
    <r>
      <rPr>
        <sz val="12"/>
        <color rgb="FF000000"/>
        <rFont val="Times New Roman2"/>
        <charset val="2"/>
      </rPr>
      <t xml:space="preserve">Общественный фонд </t>
    </r>
    <r>
      <rPr>
        <sz val="12"/>
        <color rgb="FF000000"/>
        <rFont val="Times New Roman2"/>
        <charset val="2"/>
      </rPr>
      <t xml:space="preserve">«Международный центр Жария»Грантополучатель: </t>
    </r>
    <r>
      <rPr>
        <sz val="12"/>
        <color rgb="FF000000"/>
        <rFont val="Times New Roman2"/>
        <charset val="2"/>
      </rPr>
      <t xml:space="preserve">Общественный фонд «Международный центр </t>
    </r>
    <r>
      <rPr>
        <sz val="12"/>
        <color rgb="FF000000"/>
        <rFont val="Times New Roman2"/>
        <charset val="2"/>
      </rPr>
      <t xml:space="preserve">Жария» Грантополучатель: Общественный фонд </t>
    </r>
    <r>
      <rPr>
        <sz val="12"/>
        <color rgb="FF000000"/>
        <rFont val="Times New Roman2"/>
        <charset val="2"/>
      </rPr>
      <t>«Международный центр Жария»</t>
    </r>
  </si>
  <si>
    <r>
      <t xml:space="preserve">Сумма гранта: </t>
    </r>
    <r>
      <rPr>
        <sz val="12"/>
        <color rgb="FF000000"/>
        <rFont val="Times New Roman2"/>
        <charset val="2"/>
      </rPr>
      <t xml:space="preserve">33 912 000 (тридцать три миллиона </t>
    </r>
    <r>
      <rPr>
        <sz val="12"/>
        <color rgb="FF000000"/>
        <rFont val="Times New Roman2"/>
        <charset val="2"/>
      </rPr>
      <t>девятьсот двенадцать тысяч) тенге.</t>
    </r>
  </si>
  <si>
    <t>№</t>
  </si>
  <si>
    <t>Статьи расходов*</t>
  </si>
  <si>
    <t>Единица измерения</t>
  </si>
  <si>
    <t>Количество</t>
  </si>
  <si>
    <t>Стоимость, в тенге</t>
  </si>
  <si>
    <t>Всего, в тенге</t>
  </si>
  <si>
    <t>Источники финансирования</t>
  </si>
  <si>
    <t>Заявитель (собственный вклад)</t>
  </si>
  <si>
    <t>Другие источники софинансирования</t>
  </si>
  <si>
    <t>Средства гранта</t>
  </si>
  <si>
    <t>Административные затраты:</t>
  </si>
  <si>
    <t>Заработная плата, в том числе:</t>
  </si>
  <si>
    <t>Руководитель проекта</t>
  </si>
  <si>
    <t>месяц</t>
  </si>
  <si>
    <t>Специалист по связям с общественностью</t>
  </si>
  <si>
    <t>Бухгалтер</t>
  </si>
  <si>
    <t>Социальный налог и социальные отчисления</t>
  </si>
  <si>
    <t>Обязательное медицинское страхование</t>
  </si>
  <si>
    <t>Банковские услуги</t>
  </si>
  <si>
    <t>Расходы на оплату услуг связи в том числе почты</t>
  </si>
  <si>
    <t>Коммунальные услуги и (или) эксплуатационные расходы</t>
  </si>
  <si>
    <t>Расходы на оплату аренды за помещения (37,5 кв м *5000 тенге)</t>
  </si>
  <si>
    <t>Расходные материалы, приобретение товаров, необходимых для обслуживания и содержания основных средств и другие запасы, в том числе:</t>
  </si>
  <si>
    <t>Услуга по заправке картриджей</t>
  </si>
  <si>
    <t>услуга</t>
  </si>
  <si>
    <t>Услуга по ремонту принтера</t>
  </si>
  <si>
    <t>Канцелярские товары</t>
  </si>
  <si>
    <t>Прямые расходы:</t>
  </si>
  <si>
    <t>Проведение тренингов для сотрудников Кризисных центров. Организация консультаций для жертв бытового насилия с привлечением квалифицированных психологов, медиаторов для специалистов кризисных центров.</t>
  </si>
  <si>
    <t>Услуги психолога (250000*5 психологов*17 регионов) на весь период реализации проекта</t>
  </si>
  <si>
    <t>Услуга социолога (5 месяцев *382000)</t>
  </si>
  <si>
    <t>Менеджер (17 регионов*8 мес*200000)</t>
  </si>
  <si>
    <t>Координатор проекта (8 месяцев*200000)</t>
  </si>
  <si>
    <t>Координатор проекта (5 месяцев*200000)</t>
  </si>
  <si>
    <t>Услуга по приобретению платформы ZOOM</t>
  </si>
  <si>
    <t xml:space="preserve"> Проведение информационно-разъяснительной работы в СМИ и социальных сетях по вопросам традиционных семейных ценностей, профилактики бытового насилия с привлечением медийных лиц (артистов, блогеров, вайнеров и др.). Проведение лекций, уроков по вопросам традиционных семейных ценностей, профилактики бытового насилия.  </t>
  </si>
  <si>
    <t>Услуги SMM менеджера</t>
  </si>
  <si>
    <t>Услуги печатных и онлайн СМИ (региональные печатные и онлайн СМИ)</t>
  </si>
  <si>
    <t>Изготовление видеороликов подкастов (хронометраж не менее 1  минуты, в качестве FULL HD)</t>
  </si>
  <si>
    <t>Изготовление вирусного  видеоролика (хронометраж не менее 1  минуты, в качестве FULL HD)</t>
  </si>
  <si>
    <t>Реклама с медийными личностями</t>
  </si>
  <si>
    <t>Таргетированная реклама</t>
  </si>
  <si>
    <t>Запись обучающих видеороликов с ведущими психологами и медийными личностями</t>
  </si>
  <si>
    <t xml:space="preserve">Работа с родителями проведение ситуационных задач, дистационные обучения, практические кейсы на темы: Как вести себя в садике, в школе, дома, на работе, в обществе и т.д. – конкретные ситуации из реальной жизни для родителей. Распространение образовательных кейсов в социальных сетях, ютубах и других популярных средствах СМИ.        </t>
  </si>
  <si>
    <t>Услуги тренера</t>
  </si>
  <si>
    <t>Тиражирование 1000 шт</t>
  </si>
  <si>
    <t>Услуги дизайнера</t>
  </si>
  <si>
    <t>Услуги спикера</t>
  </si>
  <si>
    <t>Разработать правила взаимодействия субъектов профилактики бытового насилия (центральные и местные исполнительные органы), правила проведения мер профилактики бытового насилия и оказания помощи, а также типовые положения Центров поддержки семьи, разрешения семейных конфликтов и предоставления временного проживания женщинам с детьми</t>
  </si>
  <si>
    <t>,</t>
  </si>
  <si>
    <t>Услуги аналитика</t>
  </si>
  <si>
    <t>Аренда зала</t>
  </si>
  <si>
    <t>Папки с раздаточными материалами (2000* 100 чел)</t>
  </si>
  <si>
    <t>Итого:</t>
  </si>
  <si>
    <t>С Приложением № 2 ознакомлен и согласен:</t>
  </si>
  <si>
    <t>Грантополучатель:</t>
  </si>
  <si>
    <t>Общественный фонд «Международный центр Жария»</t>
  </si>
  <si>
    <t xml:space="preserve"> Исполнительный директор ___________________ Булатбекова А.Б.</t>
  </si>
  <si>
    <t xml:space="preserve">                                                        М.П.</t>
  </si>
  <si>
    <t>«СОГЛАСОВАНО»</t>
  </si>
  <si>
    <t>Грантодатель:</t>
  </si>
  <si>
    <t>НАО «Центр поддержки гражданских инициатив»</t>
  </si>
  <si>
    <t>И.О. Председателя Правления ______________________  Құрман Ғ.П.</t>
  </si>
  <si>
    <t>Заместитель Председателя Правления ____________________  Бисембиев Ж.О.</t>
  </si>
  <si>
    <t>Главный менеджер Департамента управления проектами _____________________ Рыспаева Д.М.</t>
  </si>
  <si>
    <t>9-Қосымша</t>
  </si>
  <si>
    <t>Әлеуметтік жобаны және (немесе) әлеуметтік бағдарламаны іске асыру жөніндегі шығыстар сметасы</t>
  </si>
  <si>
    <t>Шығыстардың бабтары*</t>
  </si>
  <si>
    <t>Өлшем бірлігі</t>
  </si>
  <si>
    <t>Саны</t>
  </si>
  <si>
    <t>Құны, теңгемен</t>
  </si>
  <si>
    <t>Барлығы, теңгемен</t>
  </si>
  <si>
    <t>Қаржыландыру көздері</t>
  </si>
  <si>
    <t>Өтініш беруші (өз салымы)</t>
  </si>
  <si>
    <t>Қоса қаржыландырудың басқа көздері</t>
  </si>
  <si>
    <t>Грант қаражаты</t>
  </si>
  <si>
    <t>Әкімшілік шығындар:</t>
  </si>
  <si>
    <t>1) жалақы, оның ішінде:</t>
  </si>
  <si>
    <t>Жоба жетекшісі</t>
  </si>
  <si>
    <t>ай</t>
  </si>
  <si>
    <t>Қоғаммен байланыс жөніндегі маман</t>
  </si>
  <si>
    <t>Менеджер</t>
  </si>
  <si>
    <t>Жоба үйлестірушісі</t>
  </si>
  <si>
    <t>Есепші</t>
  </si>
  <si>
    <t>2) Әлеуметтік салық және әлеуметтік аударымдар</t>
  </si>
  <si>
    <t>3) міндетті медициналық сақтандыру</t>
  </si>
  <si>
    <t>4) банктік қызметтер</t>
  </si>
  <si>
    <t>5) Байланыс, оның ішінде пошта қызметтеріне ақы төлеуге арналған шығыстар</t>
  </si>
  <si>
    <t>6) Коммуналдық қызметтер және (немесе) пайдалану шығыстары</t>
  </si>
  <si>
    <t>7) үй-жайды жалдау ақысына арналған шығыстар (37,5 шаршы метр)</t>
  </si>
  <si>
    <t>8) шығыс материалдары, негізгі құралдарға қызмет көрсету және күтіп-ұстау үшін қажетті тауарларды сатып алу және басқа да қорлар, оның ішінде:</t>
  </si>
  <si>
    <t>Катридждерді толтыру және принтерді жөндеу қызметі</t>
  </si>
  <si>
    <t>Кеңсе тауарлары</t>
  </si>
  <si>
    <t>Материалдық-техникалық қамтамасыз ету</t>
  </si>
  <si>
    <t>Ноутбук</t>
  </si>
  <si>
    <t>штук</t>
  </si>
  <si>
    <t>МФУ принтері</t>
  </si>
  <si>
    <t>Кеңсе жиһазының жиынтығы</t>
  </si>
  <si>
    <t>Фотоаппарат</t>
  </si>
  <si>
    <t>Тікелей шығындар:</t>
  </si>
  <si>
    <t>1. Жастар арасында отбасылық құндылықтарды нығайту жөніндегі жобаны іске асыру үшін Нұр-сұлтан қаласында республикалық жобалық кеңсе, сондай-ақ ҚР аумағында өңірлік өкілдіктер құру.в.</t>
  </si>
  <si>
    <t>2) білікті отбасылық психологтарды тарту арқылы отбасылық құндылықтарды нығайтуға, отбасылық жанжалдарды шешу үшін тұрмыстық зорлық-зомбылық құрбандарының дағдарыс орталықтарының мамандарына көмек сұрап жүгіну үшін қолайлы, сенімді және қауіпсіз жағдай жасауға міндетті.</t>
  </si>
  <si>
    <t>Жобаны іске асырудың барлық кезеңіне психологиялық қызмет (250000*5)</t>
  </si>
  <si>
    <t>ZOOM платформасын сатып алу қызметі</t>
  </si>
  <si>
    <t>Аналитик қызметтері</t>
  </si>
  <si>
    <t>3) БАҚ-та дәстүрлі отбасылық құндылықтар және тұрмыстық зорлық-зомбылықтың алдын алу мәселелеріне қатысты ақпараттық-түсіндіру жұмысын жүргізу, сондай-ақ медиалық тұлғаларды тарта отырып, осы мәселелер бойынша әлеуметтік желілерде хабардарлықты арттыруды танымал ету.</t>
  </si>
  <si>
    <t>SMM менеджерінің қызметтері</t>
  </si>
  <si>
    <t>Баспа және онлайн БАҚ қызметтері</t>
  </si>
  <si>
    <t>2 бейнеролик жасау</t>
  </si>
  <si>
    <t>Вирустық бейне жасаңыз</t>
  </si>
  <si>
    <t>Медиа тұлғалары бар жарнама</t>
  </si>
  <si>
    <t>Мақсатты жарнама</t>
  </si>
  <si>
    <t>4) 4 мамандардың шеберлік деңгейін арттыру және психологиялық даярлықты жақсарту мақсатында, сондай-ақ дағдарыс орталықтары қызметкерлерінің кәсіби күйіп қалуының алдын алу үшін дағдарыс орталықтарының қызметкерлері үшін тренинг әзірлеу және оқыту жүргізу"</t>
  </si>
  <si>
    <t>Жаттықтырушы қызметтері</t>
  </si>
  <si>
    <t>Спикердің қызметтері</t>
  </si>
  <si>
    <t>5. Отбасылардағы тұрмыстық зорлық-зомбылықтың алдын алу мақсатында жастар арасында дәстүрлі отбасылық құндылықтарды нығайту мәселелері бойынша семинарлар, дәрістер және сабақтар ұйымдастыру.</t>
  </si>
  <si>
    <t>КАтридждерді толтыру және принтерді жөндеу қызметі</t>
  </si>
  <si>
    <t>Залды жалға алу</t>
  </si>
  <si>
    <t>Үлестірме материалдары бар папкалар (2000* 100 адам)</t>
  </si>
  <si>
    <t>7.Мынадай тақырыптарға ситуациялық кейстердің сипаттамасын әзірлеу: (балабақшада, мектепте, үйде, жұмыста, қоғамда өзін қалай ұстау керек) және білім беру мекемелеріне таратуды жүзеге асыру. Оқыту бейнероликтерін жазып, кейстерді әлеуметтік желілерде, Youtube және басқа да танымал БАҚ-та тарату.</t>
  </si>
  <si>
    <t>Жетекші психологтармен және медиа тұлғалармен оқыту бейнероликтерін жазу</t>
  </si>
  <si>
    <t>Тираж000 дана</t>
  </si>
  <si>
    <t>Дизайнердің қызметі</t>
  </si>
  <si>
    <t>Appendix 9 Form</t>
  </si>
  <si>
    <t>Cost estimates for the implementation of a social project and (or) a social program</t>
  </si>
  <si>
    <t>Items of expenditure*</t>
  </si>
  <si>
    <t>Unit of measurement</t>
  </si>
  <si>
    <t>Quantity</t>
  </si>
  <si>
    <t>Cost, in tenge</t>
  </si>
  <si>
    <t>Total, in tenge</t>
  </si>
  <si>
    <t>Sources of funding</t>
  </si>
  <si>
    <t>Applicant (own contribution)</t>
  </si>
  <si>
    <t>Other sources of funding</t>
  </si>
  <si>
    <t>Grant funds</t>
  </si>
  <si>
    <t>Administrative costs:</t>
  </si>
  <si>
    <t>1) wages, including:</t>
  </si>
  <si>
    <t>Project Manager</t>
  </si>
  <si>
    <t>month</t>
  </si>
  <si>
    <t>Public Relations Specialist</t>
  </si>
  <si>
    <t>Manager</t>
  </si>
  <si>
    <t>Project Coordinator</t>
  </si>
  <si>
    <t>Accountant</t>
  </si>
  <si>
    <t>2) social tax and social contributions</t>
  </si>
  <si>
    <t>3) compulsory medical insurance</t>
  </si>
  <si>
    <t>4) banking services</t>
  </si>
  <si>
    <t>5) expenses for communication services, including mail</t>
  </si>
  <si>
    <t>6) utilities and (or) operating costs</t>
  </si>
  <si>
    <t>7) rental costs for premises (37.5 sq m)</t>
  </si>
  <si>
    <t>8) consumables, purchase of goods necessary for the maintenance and maintenance of fixed assets and other stocks, including:</t>
  </si>
  <si>
    <t>Service for refueling cartridges and printer repair</t>
  </si>
  <si>
    <t>Office supplies</t>
  </si>
  <si>
    <t>Material and technical support</t>
  </si>
  <si>
    <t>Laptop with accessories</t>
  </si>
  <si>
    <t>pieces</t>
  </si>
  <si>
    <t>MFP Printer</t>
  </si>
  <si>
    <t>Office furniture set</t>
  </si>
  <si>
    <t>Photo camera</t>
  </si>
  <si>
    <t>Direct costs:</t>
  </si>
  <si>
    <t>1. To create a republican project office in Nur-Sultan to implement a project to strengthen family values among young people, as well as regional representative offices in the territory of the Republic of Kazakhstan.in.</t>
  </si>
  <si>
    <t>2) Strengthen family values through the involvement of qualified family psychologists, create a favorable, trusting and safe environment for seeking help from specialists of crisis centers for victims of domestic violence to resolve family conflicts.</t>
  </si>
  <si>
    <t>Psychological services (250,000*5) for the entire period of the project</t>
  </si>
  <si>
    <t>ZOOM Platform Acquisition Service</t>
  </si>
  <si>
    <t>Analytics services</t>
  </si>
  <si>
    <t>service</t>
  </si>
  <si>
    <t>3) To carry out information and explanatory work in the media on issues of traditional family values and prevention of domestic violence, as well as to popularize awareness raising on these issues in social networks with the involvement of media persons.</t>
  </si>
  <si>
    <t>SMM Manager services</t>
  </si>
  <si>
    <t>Print and online media services</t>
  </si>
  <si>
    <t>Creating 2 videos</t>
  </si>
  <si>
    <t>Creating a viral video</t>
  </si>
  <si>
    <t>Advertising with media personalities</t>
  </si>
  <si>
    <t>Targeted advertising</t>
  </si>
  <si>
    <t>4) 4 Develop training and conduct training for employees of crisis centers in order to increase the skill level of specialists and improve psychological training, as well as to prevent professional burnout of employees of crisis centers"</t>
  </si>
  <si>
    <t>Coach services</t>
  </si>
  <si>
    <t>Speaker services</t>
  </si>
  <si>
    <t>5. Organize seminars, lectures and lessons on strengthening traditional family values among young people in order to prevent domestic violence in families.</t>
  </si>
  <si>
    <t>6. Collect information on the algorithms of interaction of crisis centers working with victims of domestic violence in the territory of the Republic of Kazakhstan. To analyze the collected information and develop rules for the prevention of domestic violence and assistance, as well as standard provisions of Family Support Centers, family conflict resolution and temporary accommodation for women with children, taking into account the cultural characteristics of the regions</t>
  </si>
  <si>
    <t>Hall rental</t>
  </si>
  <si>
    <t>Folders with handouts (2000* 100 people)</t>
  </si>
  <si>
    <t>7. Develop a description of situational cases on the following topics: (how to behave in kindergarten, at school, at home, at work, in society) and send them to educational institutions. Record training videos and distribute these cases on social networks, Youtube and other popular media.</t>
  </si>
  <si>
    <t>Recording training videos with leading psychologists and media personalities</t>
  </si>
  <si>
    <t>Tirozhirovanie 1000 pcs</t>
  </si>
  <si>
    <t>Help the designer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</si>
</sst>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9]General"/>
    <numFmt numFmtId="165" formatCode="[$-419]#,##0"/>
    <numFmt numFmtId="166" formatCode="#,##0.00&quot; &quot;[$руб.-419];[Red]&quot;-&quot;#,##0.00&quot; &quot;[$руб.-419]"/>
  </numFmts>
  <fonts count="11">
    <font>
      <sz val="11"/>
      <color rgb="FF000000"/>
      <name val="Arial1"/>
      <charset val="1"/>
    </font>
    <font>
      <sz val="11"/>
      <color rgb="FF000000"/>
      <name val="Arial1"/>
      <charset val="1"/>
    </font>
    <font>
      <sz val="11"/>
      <color rgb="FF000000"/>
      <name val="Calibri"/>
      <family val="2"/>
      <charset val="204"/>
    </font>
    <font>
      <b/>
      <i/>
      <sz val="16"/>
      <color rgb="FF000000"/>
      <name val="Arial1"/>
      <charset val="1"/>
    </font>
    <font>
      <b/>
      <i/>
      <u/>
      <sz val="11"/>
      <color rgb="FF000000"/>
      <name val="Arial1"/>
      <charset val="1"/>
    </font>
    <font>
      <sz val="12"/>
      <color rgb="FF000000"/>
      <name val="Times New Roman"/>
      <family val="1"/>
      <charset val="204"/>
    </font>
    <font>
      <sz val="12"/>
      <color rgb="FF000000"/>
      <name val="Arial1"/>
      <charset val="1"/>
    </font>
    <font>
      <b/>
      <sz val="12"/>
      <color rgb="FF000000"/>
      <name val="Times New Roman"/>
      <family val="1"/>
      <charset val="204"/>
    </font>
    <font>
      <sz val="12"/>
      <color rgb="FF000000"/>
      <name val="Times New Roman2"/>
      <charset val="2"/>
    </font>
    <font>
      <i/>
      <sz val="12"/>
      <color rgb="FF000000"/>
      <name val="Times New Roman"/>
      <family val="1"/>
      <charset val="204"/>
    </font>
    <font>
      <sz val="12"/>
      <color rgb="FFFF0000"/>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rgb="FFFFFF00"/>
        <bgColor rgb="FFFFFF00"/>
      </patternFill>
    </fill>
  </fills>
  <borders count="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rgb="FF000000"/>
      </top>
      <bottom/>
      <diagonal/>
    </border>
  </borders>
  <cellStyleXfs count="15">
    <xf numFmtId="0" fontId="0" fillId="0" borderId="0"/>
    <xf numFmtId="164" fontId="1" fillId="0" borderId="0" applyFont="0" applyBorder="0" applyProtection="0"/>
    <xf numFmtId="164" fontId="2" fillId="0" borderId="0" applyBorder="0" applyProtection="0"/>
    <xf numFmtId="0" fontId="3" fillId="0" borderId="0" applyNumberFormat="0" applyBorder="0" applyProtection="0">
      <alignment horizontal="center"/>
    </xf>
    <xf numFmtId="164" fontId="3" fillId="0" borderId="0" applyBorder="0" applyProtection="0">
      <alignment horizontal="center"/>
    </xf>
    <xf numFmtId="164" fontId="3" fillId="0" borderId="0" applyBorder="0" applyProtection="0">
      <alignment horizontal="center"/>
    </xf>
    <xf numFmtId="0" fontId="3" fillId="0" borderId="0" applyNumberFormat="0" applyBorder="0" applyProtection="0">
      <alignment horizontal="center" textRotation="90"/>
    </xf>
    <xf numFmtId="164" fontId="3" fillId="0" borderId="0" applyBorder="0" applyProtection="0">
      <alignment horizontal="center" textRotation="90"/>
    </xf>
    <xf numFmtId="164" fontId="3" fillId="0" borderId="0" applyBorder="0" applyProtection="0">
      <alignment horizontal="center" textRotation="90"/>
    </xf>
    <xf numFmtId="0" fontId="4" fillId="0" borderId="0" applyNumberFormat="0" applyBorder="0" applyProtection="0"/>
    <xf numFmtId="164" fontId="4" fillId="0" borderId="0" applyBorder="0" applyProtection="0"/>
    <xf numFmtId="164" fontId="4" fillId="0" borderId="0" applyBorder="0" applyProtection="0"/>
    <xf numFmtId="166" fontId="4" fillId="0" borderId="0" applyBorder="0" applyProtection="0"/>
    <xf numFmtId="166" fontId="4" fillId="0" borderId="0" applyBorder="0" applyProtection="0"/>
    <xf numFmtId="166" fontId="4" fillId="0" borderId="0" applyBorder="0" applyProtection="0"/>
  </cellStyleXfs>
  <cellXfs count="93">
    <xf numFmtId="0" fontId="0" fillId="0" borderId="0" xfId="0"/>
    <xf numFmtId="164" fontId="5" fillId="2" borderId="0" xfId="2" applyFont="1" applyFill="1" applyAlignment="1" applyProtection="1">
      <alignment horizontal="center"/>
    </xf>
    <xf numFmtId="164" fontId="5" fillId="2" borderId="0" xfId="2" applyFont="1" applyFill="1" applyAlignment="1" applyProtection="1"/>
    <xf numFmtId="164" fontId="6" fillId="2" borderId="0" xfId="1" applyFont="1" applyFill="1" applyAlignment="1" applyProtection="1"/>
    <xf numFmtId="164" fontId="5" fillId="2" borderId="0" xfId="2" applyFont="1" applyFill="1" applyAlignment="1" applyProtection="1">
      <alignment horizontal="center" wrapText="1"/>
    </xf>
    <xf numFmtId="164" fontId="5" fillId="2" borderId="0" xfId="2" applyFont="1" applyFill="1" applyAlignment="1" applyProtection="1">
      <alignment wrapText="1"/>
    </xf>
    <xf numFmtId="164" fontId="6" fillId="2" borderId="0" xfId="1" applyFont="1" applyFill="1" applyAlignment="1" applyProtection="1">
      <alignment wrapText="1"/>
    </xf>
    <xf numFmtId="164" fontId="5" fillId="2" borderId="2" xfId="2" applyFont="1" applyFill="1" applyBorder="1" applyAlignment="1" applyProtection="1">
      <alignment horizontal="center" vertical="center" wrapText="1"/>
    </xf>
    <xf numFmtId="164" fontId="5" fillId="2" borderId="3" xfId="2" applyFont="1" applyFill="1" applyBorder="1" applyAlignment="1" applyProtection="1">
      <alignment horizontal="center" vertical="center" wrapText="1"/>
    </xf>
    <xf numFmtId="164" fontId="5" fillId="2" borderId="4" xfId="2" applyFont="1" applyFill="1" applyBorder="1" applyAlignment="1" applyProtection="1">
      <alignment horizontal="center" vertical="center" wrapText="1"/>
    </xf>
    <xf numFmtId="164" fontId="7" fillId="2" borderId="4" xfId="2" applyFont="1" applyFill="1" applyBorder="1" applyAlignment="1" applyProtection="1">
      <alignment vertical="center" wrapText="1"/>
    </xf>
    <xf numFmtId="164" fontId="7" fillId="2" borderId="3" xfId="2" applyFont="1" applyFill="1" applyBorder="1" applyAlignment="1" applyProtection="1">
      <alignment vertical="center" wrapText="1"/>
    </xf>
    <xf numFmtId="165" fontId="7" fillId="2" borderId="3" xfId="2" applyNumberFormat="1" applyFont="1" applyFill="1" applyBorder="1" applyAlignment="1" applyProtection="1">
      <alignment horizontal="center" vertical="center" wrapText="1"/>
    </xf>
    <xf numFmtId="164" fontId="5" fillId="2" borderId="4" xfId="2" applyFont="1" applyFill="1" applyBorder="1" applyAlignment="1" applyProtection="1">
      <alignment vertical="center" wrapText="1"/>
    </xf>
    <xf numFmtId="164" fontId="5" fillId="2" borderId="3" xfId="2" applyFont="1" applyFill="1" applyBorder="1" applyAlignment="1" applyProtection="1">
      <alignment vertical="center" wrapText="1"/>
    </xf>
    <xf numFmtId="165" fontId="5" fillId="2" borderId="3" xfId="2" applyNumberFormat="1" applyFont="1" applyFill="1" applyBorder="1" applyAlignment="1" applyProtection="1">
      <alignment horizontal="center" vertical="center" wrapText="1"/>
    </xf>
    <xf numFmtId="165" fontId="7" fillId="2" borderId="5" xfId="2" applyNumberFormat="1" applyFont="1" applyFill="1" applyBorder="1" applyAlignment="1" applyProtection="1">
      <alignment horizontal="center" vertical="center" wrapText="1"/>
    </xf>
    <xf numFmtId="165" fontId="5" fillId="2" borderId="5" xfId="2" applyNumberFormat="1" applyFont="1" applyFill="1" applyBorder="1" applyAlignment="1" applyProtection="1">
      <alignment horizontal="center" vertical="center" wrapText="1"/>
    </xf>
    <xf numFmtId="164" fontId="7" fillId="2" borderId="3" xfId="2" applyFont="1" applyFill="1" applyBorder="1" applyAlignment="1" applyProtection="1">
      <alignment horizontal="center" vertical="center" wrapText="1"/>
    </xf>
    <xf numFmtId="164" fontId="7" fillId="2" borderId="3" xfId="2" applyFont="1" applyFill="1" applyBorder="1" applyAlignment="1" applyProtection="1">
      <alignment horizontal="left" vertical="center" wrapText="1"/>
    </xf>
    <xf numFmtId="0" fontId="0" fillId="2" borderId="0" xfId="0" applyFill="1"/>
    <xf numFmtId="164" fontId="5" fillId="2" borderId="2" xfId="2" applyFont="1" applyFill="1" applyBorder="1" applyAlignment="1" applyProtection="1">
      <alignment vertical="center" wrapText="1"/>
    </xf>
    <xf numFmtId="164" fontId="5" fillId="2" borderId="2" xfId="2" applyFont="1" applyFill="1" applyBorder="1" applyAlignment="1" applyProtection="1">
      <alignment horizontal="center" vertical="center"/>
    </xf>
    <xf numFmtId="165" fontId="5" fillId="2" borderId="2" xfId="2" applyNumberFormat="1" applyFont="1" applyFill="1" applyBorder="1" applyAlignment="1" applyProtection="1">
      <alignment horizontal="center" vertical="center" wrapText="1"/>
    </xf>
    <xf numFmtId="164" fontId="5" fillId="2" borderId="5" xfId="2" applyFont="1" applyFill="1" applyBorder="1" applyAlignment="1" applyProtection="1">
      <alignment horizontal="center"/>
    </xf>
    <xf numFmtId="164" fontId="5" fillId="2" borderId="2" xfId="2" applyFont="1" applyFill="1" applyBorder="1" applyAlignment="1" applyProtection="1">
      <alignment horizontal="center"/>
    </xf>
    <xf numFmtId="165" fontId="5" fillId="2" borderId="2" xfId="2" applyNumberFormat="1" applyFont="1" applyFill="1" applyBorder="1" applyAlignment="1" applyProtection="1">
      <alignment horizontal="center" vertical="center"/>
    </xf>
    <xf numFmtId="164" fontId="5" fillId="2" borderId="2" xfId="2" applyFont="1" applyFill="1" applyBorder="1" applyAlignment="1" applyProtection="1">
      <alignment vertical="center"/>
    </xf>
    <xf numFmtId="164" fontId="5" fillId="2" borderId="6" xfId="2" applyFont="1" applyFill="1" applyBorder="1" applyAlignment="1" applyProtection="1">
      <alignment vertical="center" wrapText="1"/>
    </xf>
    <xf numFmtId="164" fontId="5" fillId="2" borderId="7" xfId="2" applyFont="1" applyFill="1" applyBorder="1" applyAlignment="1" applyProtection="1">
      <alignment vertical="center" wrapText="1"/>
    </xf>
    <xf numFmtId="164" fontId="5" fillId="2" borderId="7" xfId="2" applyFont="1" applyFill="1" applyBorder="1" applyAlignment="1" applyProtection="1">
      <alignment horizontal="center" vertical="center" wrapText="1"/>
    </xf>
    <xf numFmtId="165" fontId="5" fillId="2" borderId="7" xfId="2" applyNumberFormat="1" applyFont="1" applyFill="1" applyBorder="1" applyAlignment="1" applyProtection="1">
      <alignment horizontal="center" vertical="center" wrapText="1"/>
    </xf>
    <xf numFmtId="164" fontId="5" fillId="2" borderId="4" xfId="2" applyFont="1" applyFill="1" applyBorder="1" applyAlignment="1" applyProtection="1"/>
    <xf numFmtId="164" fontId="5" fillId="2" borderId="2" xfId="2" applyFont="1" applyFill="1" applyBorder="1" applyAlignment="1" applyProtection="1"/>
    <xf numFmtId="164" fontId="7" fillId="2" borderId="2" xfId="2" applyFont="1" applyFill="1" applyBorder="1" applyAlignment="1" applyProtection="1"/>
    <xf numFmtId="164" fontId="7" fillId="2" borderId="2" xfId="2" applyFont="1" applyFill="1" applyBorder="1" applyAlignment="1" applyProtection="1">
      <alignment horizontal="center" vertical="center"/>
    </xf>
    <xf numFmtId="164" fontId="7" fillId="2" borderId="2" xfId="2" applyFont="1" applyFill="1" applyBorder="1" applyAlignment="1" applyProtection="1">
      <alignment horizontal="center"/>
    </xf>
    <xf numFmtId="165" fontId="7" fillId="2" borderId="2" xfId="2" applyNumberFormat="1" applyFont="1" applyFill="1" applyBorder="1" applyAlignment="1" applyProtection="1">
      <alignment horizontal="center"/>
    </xf>
    <xf numFmtId="164" fontId="7" fillId="2" borderId="0" xfId="1" applyFont="1" applyFill="1" applyAlignment="1" applyProtection="1">
      <alignment horizontal="left" vertical="center" indent="9"/>
    </xf>
    <xf numFmtId="164" fontId="7" fillId="2" borderId="0" xfId="1" applyFont="1" applyFill="1" applyAlignment="1" applyProtection="1">
      <alignment horizontal="left" vertical="center" wrapText="1" indent="9"/>
    </xf>
    <xf numFmtId="164" fontId="7" fillId="2" borderId="0" xfId="1" applyFont="1" applyFill="1" applyAlignment="1" applyProtection="1">
      <alignment vertical="center"/>
    </xf>
    <xf numFmtId="164" fontId="9" fillId="2" borderId="0" xfId="1" applyFont="1" applyFill="1" applyAlignment="1" applyProtection="1">
      <alignment vertical="center"/>
    </xf>
    <xf numFmtId="164" fontId="5" fillId="2" borderId="0" xfId="1" applyFont="1" applyFill="1" applyAlignment="1" applyProtection="1">
      <alignment horizontal="right" vertical="center" wrapText="1"/>
    </xf>
    <xf numFmtId="164" fontId="7" fillId="2" borderId="0" xfId="2" applyFont="1" applyFill="1" applyAlignment="1" applyProtection="1">
      <alignment horizontal="center" vertical="center"/>
    </xf>
    <xf numFmtId="164" fontId="7" fillId="2" borderId="0" xfId="1" applyFont="1" applyFill="1" applyAlignment="1" applyProtection="1">
      <alignment horizontal="left" vertical="center" wrapText="1"/>
    </xf>
    <xf numFmtId="164" fontId="7" fillId="2" borderId="1" xfId="1" applyFont="1" applyFill="1" applyBorder="1" applyAlignment="1" applyProtection="1">
      <alignment horizontal="left" vertical="center" wrapText="1"/>
    </xf>
    <xf numFmtId="164" fontId="5" fillId="2" borderId="2" xfId="2" applyFont="1" applyFill="1" applyBorder="1" applyAlignment="1" applyProtection="1">
      <alignment horizontal="center" vertical="center" wrapText="1"/>
    </xf>
    <xf numFmtId="164" fontId="5" fillId="2" borderId="8" xfId="1" applyFont="1" applyFill="1" applyBorder="1" applyAlignment="1" applyProtection="1">
      <alignment horizontal="left" vertical="center"/>
    </xf>
    <xf numFmtId="164" fontId="7" fillId="2" borderId="0" xfId="1" applyFont="1" applyFill="1" applyAlignment="1" applyProtection="1">
      <alignment horizontal="left" vertical="center"/>
    </xf>
    <xf numFmtId="164" fontId="2" fillId="0" borderId="0" xfId="2" applyFont="1" applyFill="1" applyAlignment="1" applyProtection="1"/>
    <xf numFmtId="164" fontId="2" fillId="0" borderId="0" xfId="2" applyFont="1" applyFill="1" applyAlignment="1" applyProtection="1">
      <alignment horizontal="center"/>
    </xf>
    <xf numFmtId="164" fontId="0" fillId="0" borderId="0" xfId="1" applyFont="1" applyFill="1" applyAlignment="1" applyProtection="1"/>
    <xf numFmtId="164" fontId="9" fillId="0" borderId="0" xfId="2" applyFont="1" applyFill="1" applyAlignment="1" applyProtection="1">
      <alignment horizontal="right" vertical="center"/>
    </xf>
    <xf numFmtId="164" fontId="10" fillId="0" borderId="0" xfId="2" applyFont="1" applyFill="1" applyAlignment="1" applyProtection="1">
      <alignment horizontal="right" vertical="center"/>
    </xf>
    <xf numFmtId="164" fontId="5" fillId="0" borderId="0" xfId="2" applyFont="1" applyFill="1" applyAlignment="1" applyProtection="1">
      <alignment horizontal="right" vertical="center"/>
    </xf>
    <xf numFmtId="164" fontId="5" fillId="0" borderId="0" xfId="2" applyFont="1" applyFill="1" applyAlignment="1" applyProtection="1">
      <alignment horizontal="center" vertical="center"/>
    </xf>
    <xf numFmtId="164" fontId="5" fillId="0" borderId="2" xfId="2" applyFont="1" applyFill="1" applyBorder="1" applyAlignment="1" applyProtection="1">
      <alignment horizontal="center" vertical="center" wrapText="1"/>
    </xf>
    <xf numFmtId="164" fontId="5" fillId="0" borderId="4" xfId="2" applyFont="1" applyFill="1" applyBorder="1" applyAlignment="1" applyProtection="1">
      <alignment vertical="center" wrapText="1"/>
    </xf>
    <xf numFmtId="164" fontId="5" fillId="0" borderId="3" xfId="2" applyFont="1" applyFill="1" applyBorder="1" applyAlignment="1" applyProtection="1">
      <alignment vertical="center" wrapText="1"/>
    </xf>
    <xf numFmtId="164" fontId="5" fillId="0" borderId="3" xfId="2" applyFont="1" applyFill="1" applyBorder="1" applyAlignment="1" applyProtection="1">
      <alignment horizontal="center" vertical="center" wrapText="1"/>
    </xf>
    <xf numFmtId="164" fontId="7" fillId="0" borderId="3" xfId="2" applyFont="1" applyFill="1" applyBorder="1" applyAlignment="1" applyProtection="1">
      <alignment horizontal="center" vertical="center" wrapText="1"/>
    </xf>
    <xf numFmtId="164" fontId="5" fillId="3" borderId="4" xfId="2" applyFont="1" applyFill="1" applyBorder="1" applyAlignment="1" applyProtection="1">
      <alignment vertical="center" wrapText="1"/>
    </xf>
    <xf numFmtId="164" fontId="5" fillId="3" borderId="3" xfId="2" applyFont="1" applyFill="1" applyBorder="1" applyAlignment="1" applyProtection="1">
      <alignment vertical="center" wrapText="1"/>
    </xf>
    <xf numFmtId="164" fontId="5" fillId="3" borderId="3" xfId="2" applyFont="1" applyFill="1" applyBorder="1" applyAlignment="1" applyProtection="1">
      <alignment horizontal="center" vertical="center" wrapText="1"/>
    </xf>
    <xf numFmtId="164" fontId="7" fillId="3" borderId="3" xfId="2" applyFont="1" applyFill="1" applyBorder="1" applyAlignment="1" applyProtection="1">
      <alignment horizontal="center" vertical="center" wrapText="1"/>
    </xf>
    <xf numFmtId="164" fontId="5" fillId="0" borderId="5" xfId="2" applyFont="1" applyFill="1" applyBorder="1" applyAlignment="1" applyProtection="1">
      <alignment horizontal="center" vertical="center" wrapText="1"/>
    </xf>
    <xf numFmtId="164" fontId="7" fillId="3" borderId="5" xfId="2" applyFont="1" applyFill="1" applyBorder="1" applyAlignment="1" applyProtection="1">
      <alignment horizontal="center" vertical="center" wrapText="1"/>
    </xf>
    <xf numFmtId="165" fontId="5" fillId="0" borderId="3" xfId="2" applyNumberFormat="1" applyFont="1" applyFill="1" applyBorder="1" applyAlignment="1" applyProtection="1">
      <alignment horizontal="center" vertical="center" wrapText="1"/>
    </xf>
    <xf numFmtId="165" fontId="5" fillId="3" borderId="3" xfId="2" applyNumberFormat="1" applyFont="1" applyFill="1" applyBorder="1" applyAlignment="1" applyProtection="1">
      <alignment horizontal="center" vertical="center" wrapText="1"/>
    </xf>
    <xf numFmtId="164" fontId="5" fillId="3" borderId="5" xfId="2" applyFont="1" applyFill="1" applyBorder="1" applyAlignment="1" applyProtection="1">
      <alignment horizontal="center" vertical="center" wrapText="1"/>
    </xf>
    <xf numFmtId="164" fontId="5" fillId="0" borderId="6" xfId="2" applyFont="1" applyFill="1" applyBorder="1" applyAlignment="1" applyProtection="1">
      <alignment vertical="center" wrapText="1"/>
    </xf>
    <xf numFmtId="164" fontId="5" fillId="0" borderId="7" xfId="2" applyFont="1" applyFill="1" applyBorder="1" applyAlignment="1" applyProtection="1">
      <alignment vertical="center" wrapText="1"/>
    </xf>
    <xf numFmtId="164" fontId="5" fillId="0" borderId="7" xfId="2" applyFont="1" applyFill="1" applyBorder="1" applyAlignment="1" applyProtection="1">
      <alignment horizontal="center" vertical="center" wrapText="1"/>
    </xf>
    <xf numFmtId="165" fontId="5" fillId="0" borderId="7" xfId="2" applyNumberFormat="1" applyFont="1" applyFill="1" applyBorder="1" applyAlignment="1" applyProtection="1">
      <alignment horizontal="center" vertical="center" wrapText="1"/>
    </xf>
    <xf numFmtId="164" fontId="2" fillId="0" borderId="2" xfId="2" applyFont="1" applyFill="1" applyBorder="1" applyAlignment="1" applyProtection="1"/>
    <xf numFmtId="164" fontId="5" fillId="0" borderId="2" xfId="2" applyFont="1" applyFill="1" applyBorder="1" applyAlignment="1" applyProtection="1">
      <alignment vertical="center" wrapText="1"/>
    </xf>
    <xf numFmtId="164" fontId="5" fillId="3" borderId="7" xfId="2" applyFont="1" applyFill="1" applyBorder="1" applyAlignment="1" applyProtection="1">
      <alignment vertical="center" wrapText="1"/>
    </xf>
    <xf numFmtId="164" fontId="2" fillId="3" borderId="2" xfId="2" applyFont="1" applyFill="1" applyBorder="1" applyAlignment="1" applyProtection="1">
      <alignment horizontal="center"/>
    </xf>
    <xf numFmtId="165" fontId="2" fillId="3" borderId="2" xfId="2" applyNumberFormat="1" applyFont="1" applyFill="1" applyBorder="1" applyAlignment="1" applyProtection="1">
      <alignment horizontal="center"/>
    </xf>
    <xf numFmtId="164" fontId="2" fillId="2" borderId="2" xfId="2" applyFont="1" applyFill="1" applyBorder="1" applyAlignment="1" applyProtection="1"/>
    <xf numFmtId="165" fontId="5" fillId="0" borderId="2" xfId="2" applyNumberFormat="1" applyFont="1" applyFill="1" applyBorder="1" applyAlignment="1" applyProtection="1">
      <alignment horizontal="center" vertical="center" wrapText="1"/>
    </xf>
    <xf numFmtId="164" fontId="2" fillId="2" borderId="5" xfId="2" applyFont="1" applyFill="1" applyBorder="1" applyAlignment="1" applyProtection="1">
      <alignment horizontal="center"/>
    </xf>
    <xf numFmtId="164" fontId="2" fillId="2" borderId="2" xfId="2" applyFont="1" applyFill="1" applyBorder="1" applyAlignment="1" applyProtection="1">
      <alignment horizontal="center"/>
    </xf>
    <xf numFmtId="165" fontId="2" fillId="2" borderId="2" xfId="2" applyNumberFormat="1" applyFont="1" applyFill="1" applyBorder="1" applyAlignment="1" applyProtection="1">
      <alignment horizontal="center"/>
    </xf>
    <xf numFmtId="164" fontId="2" fillId="2" borderId="0" xfId="2" applyFont="1" applyFill="1" applyAlignment="1" applyProtection="1">
      <alignment horizontal="center"/>
    </xf>
    <xf numFmtId="164" fontId="2" fillId="2" borderId="0" xfId="2" applyFont="1" applyFill="1" applyAlignment="1" applyProtection="1"/>
    <xf numFmtId="164" fontId="5" fillId="0" borderId="2" xfId="2" applyFont="1" applyFill="1" applyBorder="1" applyAlignment="1" applyProtection="1">
      <alignment horizontal="center" vertical="center"/>
    </xf>
    <xf numFmtId="164" fontId="2" fillId="0" borderId="2" xfId="2" applyFont="1" applyFill="1" applyBorder="1" applyAlignment="1" applyProtection="1">
      <alignment horizontal="center"/>
    </xf>
    <xf numFmtId="164" fontId="2" fillId="0" borderId="5" xfId="2" applyFont="1" applyFill="1" applyBorder="1" applyAlignment="1" applyProtection="1">
      <alignment horizontal="center"/>
    </xf>
    <xf numFmtId="164" fontId="2" fillId="0" borderId="0" xfId="2" applyFont="1" applyFill="1" applyAlignment="1" applyProtection="1">
      <alignment horizontal="center"/>
    </xf>
    <xf numFmtId="164" fontId="7" fillId="0" borderId="0" xfId="2" applyFont="1" applyFill="1" applyAlignment="1" applyProtection="1">
      <alignment horizontal="center" vertical="center"/>
    </xf>
    <xf numFmtId="164" fontId="5" fillId="0" borderId="2" xfId="2" applyFont="1" applyFill="1" applyBorder="1" applyAlignment="1" applyProtection="1">
      <alignment horizontal="center" vertical="center" wrapText="1"/>
    </xf>
    <xf numFmtId="164" fontId="5" fillId="0" borderId="4" xfId="2" applyFont="1" applyFill="1" applyBorder="1" applyAlignment="1" applyProtection="1">
      <alignment horizontal="center" vertical="center" wrapText="1"/>
    </xf>
  </cellXfs>
  <cellStyles count="15">
    <cellStyle name="Excel Built-in Normal" xfId="1"/>
    <cellStyle name="Excel Built-in Normal 1" xfId="2"/>
    <cellStyle name="Heading" xfId="3"/>
    <cellStyle name="Heading (user)" xfId="4"/>
    <cellStyle name="Heading 1" xfId="5"/>
    <cellStyle name="Heading1" xfId="6"/>
    <cellStyle name="Heading1 (user)" xfId="7"/>
    <cellStyle name="Heading1 1" xfId="8"/>
    <cellStyle name="Result" xfId="9"/>
    <cellStyle name="Result (user)" xfId="10"/>
    <cellStyle name="Result 1" xfId="11"/>
    <cellStyle name="Result2" xfId="12"/>
    <cellStyle name="Result2 (user)" xfId="13"/>
    <cellStyle name="Result2 1" xfId="14"/>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5"/>
  <sheetViews>
    <sheetView tabSelected="1" topLeftCell="A19" workbookViewId="0">
      <selection activeCell="A5" sqref="A5:I5"/>
    </sheetView>
  </sheetViews>
  <sheetFormatPr defaultColWidth="6" defaultRowHeight="15.25"/>
  <cols>
    <col min="1" max="1" width="3.25" style="2" customWidth="1"/>
    <col min="2" max="2" width="31" style="2" customWidth="1"/>
    <col min="3" max="3" width="8.75" style="1" customWidth="1"/>
    <col min="4" max="4" width="8.6640625" style="1" customWidth="1"/>
    <col min="5" max="6" width="12.75" style="1" customWidth="1"/>
    <col min="7" max="9" width="12.1640625" style="1" customWidth="1"/>
    <col min="10" max="10" width="11.5" style="1" customWidth="1"/>
    <col min="11" max="11" width="9.6640625" style="2" customWidth="1"/>
    <col min="12" max="256" width="5.83203125" style="2" customWidth="1"/>
    <col min="257" max="1023" width="6.08203125" style="3" customWidth="1"/>
    <col min="1024" max="1024" width="6" style="3" customWidth="1"/>
    <col min="1025" max="1025" width="6" customWidth="1"/>
  </cols>
  <sheetData>
    <row r="1" spans="1:256" ht="63" customHeight="1">
      <c r="A1" s="42" t="s">
        <v>0</v>
      </c>
      <c r="B1" s="42"/>
      <c r="C1" s="42"/>
      <c r="D1" s="42"/>
      <c r="E1" s="42"/>
      <c r="F1" s="42"/>
      <c r="G1" s="42"/>
      <c r="H1" s="42"/>
      <c r="I1" s="42"/>
    </row>
    <row r="2" spans="1:256" ht="18.649999999999999" customHeight="1">
      <c r="A2" s="43" t="s">
        <v>1</v>
      </c>
      <c r="B2" s="43"/>
      <c r="C2" s="43"/>
      <c r="D2" s="43"/>
      <c r="E2" s="43"/>
      <c r="F2" s="43"/>
      <c r="G2" s="43"/>
      <c r="H2" s="43"/>
      <c r="I2" s="43"/>
    </row>
    <row r="3" spans="1:256" s="6" customFormat="1" ht="23.15" customHeight="1">
      <c r="A3" s="44" t="s">
        <v>2</v>
      </c>
      <c r="B3" s="44"/>
      <c r="C3" s="44"/>
      <c r="D3" s="44"/>
      <c r="E3" s="44"/>
      <c r="F3" s="44"/>
      <c r="G3" s="44"/>
      <c r="H3" s="44"/>
      <c r="I3" s="44"/>
      <c r="J3" s="4"/>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32.75" customHeight="1">
      <c r="A4" s="44" t="s">
        <v>3</v>
      </c>
      <c r="B4" s="44"/>
      <c r="C4" s="44"/>
      <c r="D4" s="44"/>
      <c r="E4" s="44"/>
      <c r="F4" s="44"/>
      <c r="G4" s="44"/>
      <c r="H4" s="44"/>
      <c r="I4" s="44"/>
    </row>
    <row r="5" spans="1:256" ht="19.399999999999999" customHeight="1">
      <c r="A5" s="45" t="s">
        <v>4</v>
      </c>
      <c r="B5" s="45"/>
      <c r="C5" s="45"/>
      <c r="D5" s="45"/>
      <c r="E5" s="45"/>
      <c r="F5" s="45"/>
      <c r="G5" s="45"/>
      <c r="H5" s="45"/>
      <c r="I5" s="45"/>
    </row>
    <row r="6" spans="1:256" ht="31.5" customHeight="1">
      <c r="A6" s="46" t="s">
        <v>5</v>
      </c>
      <c r="B6" s="46" t="s">
        <v>6</v>
      </c>
      <c r="C6" s="46" t="s">
        <v>7</v>
      </c>
      <c r="D6" s="46" t="s">
        <v>8</v>
      </c>
      <c r="E6" s="46" t="s">
        <v>9</v>
      </c>
      <c r="F6" s="46" t="s">
        <v>10</v>
      </c>
      <c r="G6" s="46" t="s">
        <v>11</v>
      </c>
      <c r="H6" s="46"/>
      <c r="I6" s="46"/>
    </row>
    <row r="7" spans="1:256" ht="62">
      <c r="A7" s="46"/>
      <c r="B7" s="46"/>
      <c r="C7" s="46"/>
      <c r="D7" s="46"/>
      <c r="E7" s="46"/>
      <c r="F7" s="46"/>
      <c r="G7" s="8" t="s">
        <v>12</v>
      </c>
      <c r="H7" s="9" t="s">
        <v>13</v>
      </c>
      <c r="I7" s="9" t="s">
        <v>14</v>
      </c>
    </row>
    <row r="8" spans="1:256" ht="15.5">
      <c r="A8" s="10">
        <v>1</v>
      </c>
      <c r="B8" s="11" t="s">
        <v>15</v>
      </c>
      <c r="C8" s="8"/>
      <c r="D8" s="8"/>
      <c r="E8" s="8"/>
      <c r="F8" s="12">
        <f>F9+F13+F14+F15+F16+F17+F18+F19</f>
        <v>7622316</v>
      </c>
      <c r="G8" s="8"/>
      <c r="H8" s="9"/>
      <c r="I8" s="12">
        <f t="shared" ref="I8:I47" si="0">F8</f>
        <v>7622316</v>
      </c>
    </row>
    <row r="9" spans="1:256" ht="15.5">
      <c r="A9" s="13"/>
      <c r="B9" s="14" t="s">
        <v>16</v>
      </c>
      <c r="C9" s="8"/>
      <c r="D9" s="8"/>
      <c r="E9" s="15"/>
      <c r="F9" s="12">
        <f>SUM(F10:F12)</f>
        <v>5040000</v>
      </c>
      <c r="G9" s="8"/>
      <c r="H9" s="8"/>
      <c r="I9" s="16">
        <f t="shared" si="0"/>
        <v>5040000</v>
      </c>
    </row>
    <row r="10" spans="1:256" ht="15.5">
      <c r="A10" s="13"/>
      <c r="B10" s="14" t="s">
        <v>17</v>
      </c>
      <c r="C10" s="8" t="s">
        <v>18</v>
      </c>
      <c r="D10" s="8">
        <v>8</v>
      </c>
      <c r="E10" s="15">
        <v>250000</v>
      </c>
      <c r="F10" s="15">
        <f>E10*D10</f>
        <v>2000000</v>
      </c>
      <c r="G10" s="8"/>
      <c r="H10" s="8"/>
      <c r="I10" s="15">
        <f t="shared" si="0"/>
        <v>2000000</v>
      </c>
    </row>
    <row r="11" spans="1:256" ht="31">
      <c r="A11" s="13"/>
      <c r="B11" s="14" t="s">
        <v>19</v>
      </c>
      <c r="C11" s="8" t="s">
        <v>18</v>
      </c>
      <c r="D11" s="8">
        <v>8</v>
      </c>
      <c r="E11" s="15">
        <v>200000</v>
      </c>
      <c r="F11" s="15">
        <f>D11*E11</f>
        <v>1600000</v>
      </c>
      <c r="G11" s="8"/>
      <c r="H11" s="8"/>
      <c r="I11" s="17">
        <f t="shared" si="0"/>
        <v>1600000</v>
      </c>
    </row>
    <row r="12" spans="1:256" ht="15.5">
      <c r="A12" s="13"/>
      <c r="B12" s="14" t="s">
        <v>20</v>
      </c>
      <c r="C12" s="8" t="s">
        <v>18</v>
      </c>
      <c r="D12" s="8">
        <v>8</v>
      </c>
      <c r="E12" s="15">
        <v>180000</v>
      </c>
      <c r="F12" s="15">
        <f>D12*E12</f>
        <v>1440000</v>
      </c>
      <c r="G12" s="8"/>
      <c r="H12" s="8"/>
      <c r="I12" s="15">
        <f t="shared" si="0"/>
        <v>1440000</v>
      </c>
    </row>
    <row r="13" spans="1:256" ht="30">
      <c r="A13" s="13"/>
      <c r="B13" s="11" t="s">
        <v>21</v>
      </c>
      <c r="C13" s="18" t="s">
        <v>18</v>
      </c>
      <c r="D13" s="18">
        <v>8</v>
      </c>
      <c r="E13" s="12">
        <v>52668</v>
      </c>
      <c r="F13" s="12">
        <f t="shared" ref="F13:F18" si="1">E13*D13</f>
        <v>421344</v>
      </c>
      <c r="G13" s="8"/>
      <c r="H13" s="8"/>
      <c r="I13" s="12">
        <f t="shared" si="0"/>
        <v>421344</v>
      </c>
    </row>
    <row r="14" spans="1:256" ht="30">
      <c r="A14" s="13"/>
      <c r="B14" s="11" t="s">
        <v>22</v>
      </c>
      <c r="C14" s="18" t="s">
        <v>18</v>
      </c>
      <c r="D14" s="18">
        <v>8</v>
      </c>
      <c r="E14" s="12">
        <v>18900</v>
      </c>
      <c r="F14" s="12">
        <f t="shared" si="1"/>
        <v>151200</v>
      </c>
      <c r="G14" s="8"/>
      <c r="H14" s="8"/>
      <c r="I14" s="16">
        <f t="shared" si="0"/>
        <v>151200</v>
      </c>
    </row>
    <row r="15" spans="1:256" ht="15.5">
      <c r="A15" s="13"/>
      <c r="B15" s="11" t="s">
        <v>23</v>
      </c>
      <c r="C15" s="18" t="s">
        <v>18</v>
      </c>
      <c r="D15" s="18">
        <v>8</v>
      </c>
      <c r="E15" s="12">
        <v>10317</v>
      </c>
      <c r="F15" s="12">
        <f t="shared" si="1"/>
        <v>82536</v>
      </c>
      <c r="G15" s="8"/>
      <c r="H15" s="8"/>
      <c r="I15" s="16">
        <f t="shared" si="0"/>
        <v>82536</v>
      </c>
    </row>
    <row r="16" spans="1:256" ht="28.9" customHeight="1">
      <c r="A16" s="13"/>
      <c r="B16" s="11" t="s">
        <v>24</v>
      </c>
      <c r="C16" s="18" t="s">
        <v>18</v>
      </c>
      <c r="D16" s="18">
        <v>8</v>
      </c>
      <c r="E16" s="12">
        <v>5000</v>
      </c>
      <c r="F16" s="12">
        <f t="shared" si="1"/>
        <v>40000</v>
      </c>
      <c r="G16" s="8"/>
      <c r="H16" s="8"/>
      <c r="I16" s="16">
        <f t="shared" si="0"/>
        <v>40000</v>
      </c>
    </row>
    <row r="17" spans="1:9" ht="33.9" customHeight="1">
      <c r="A17" s="13"/>
      <c r="B17" s="11" t="s">
        <v>25</v>
      </c>
      <c r="C17" s="18" t="s">
        <v>18</v>
      </c>
      <c r="D17" s="18">
        <v>8</v>
      </c>
      <c r="E17" s="12">
        <v>15000</v>
      </c>
      <c r="F17" s="12">
        <f t="shared" si="1"/>
        <v>120000</v>
      </c>
      <c r="G17" s="8"/>
      <c r="H17" s="8"/>
      <c r="I17" s="16">
        <f t="shared" si="0"/>
        <v>120000</v>
      </c>
    </row>
    <row r="18" spans="1:9" ht="45">
      <c r="A18" s="13"/>
      <c r="B18" s="11" t="s">
        <v>26</v>
      </c>
      <c r="C18" s="18" t="s">
        <v>18</v>
      </c>
      <c r="D18" s="18">
        <v>8</v>
      </c>
      <c r="E18" s="12">
        <f>5000*37.5</f>
        <v>187500</v>
      </c>
      <c r="F18" s="12">
        <f t="shared" si="1"/>
        <v>1500000</v>
      </c>
      <c r="G18" s="8"/>
      <c r="H18" s="8"/>
      <c r="I18" s="16">
        <f t="shared" si="0"/>
        <v>1500000</v>
      </c>
    </row>
    <row r="19" spans="1:9" ht="75">
      <c r="A19" s="13"/>
      <c r="B19" s="11" t="s">
        <v>27</v>
      </c>
      <c r="C19" s="8"/>
      <c r="D19" s="8"/>
      <c r="E19" s="15"/>
      <c r="F19" s="12">
        <f>SUM(F20:F22)</f>
        <v>267236</v>
      </c>
      <c r="G19" s="8"/>
      <c r="H19" s="8"/>
      <c r="I19" s="16">
        <f t="shared" si="0"/>
        <v>267236</v>
      </c>
    </row>
    <row r="20" spans="1:9" ht="15.5">
      <c r="A20" s="13"/>
      <c r="B20" s="14" t="s">
        <v>28</v>
      </c>
      <c r="C20" s="8" t="s">
        <v>29</v>
      </c>
      <c r="D20" s="8">
        <v>10</v>
      </c>
      <c r="E20" s="15">
        <v>2000</v>
      </c>
      <c r="F20" s="15">
        <f>E20*D20</f>
        <v>20000</v>
      </c>
      <c r="G20" s="8"/>
      <c r="H20" s="8"/>
      <c r="I20" s="15">
        <f t="shared" si="0"/>
        <v>20000</v>
      </c>
    </row>
    <row r="21" spans="1:9" ht="15.5">
      <c r="A21" s="13"/>
      <c r="B21" s="14" t="s">
        <v>30</v>
      </c>
      <c r="C21" s="8" t="s">
        <v>29</v>
      </c>
      <c r="D21" s="8">
        <v>3</v>
      </c>
      <c r="E21" s="15">
        <v>8900</v>
      </c>
      <c r="F21" s="15">
        <f>E21*D21</f>
        <v>26700</v>
      </c>
      <c r="G21" s="8"/>
      <c r="H21" s="8"/>
      <c r="I21" s="17">
        <f t="shared" si="0"/>
        <v>26700</v>
      </c>
    </row>
    <row r="22" spans="1:9" ht="15.5">
      <c r="A22" s="13"/>
      <c r="B22" s="14" t="s">
        <v>31</v>
      </c>
      <c r="C22" s="8" t="s">
        <v>18</v>
      </c>
      <c r="D22" s="8">
        <v>8</v>
      </c>
      <c r="E22" s="15">
        <v>27567</v>
      </c>
      <c r="F22" s="15">
        <f>E22*D22</f>
        <v>220536</v>
      </c>
      <c r="G22" s="8"/>
      <c r="H22" s="8"/>
      <c r="I22" s="17">
        <f t="shared" si="0"/>
        <v>220536</v>
      </c>
    </row>
    <row r="23" spans="1:9" ht="15.5">
      <c r="A23" s="10">
        <v>2</v>
      </c>
      <c r="B23" s="11" t="s">
        <v>32</v>
      </c>
      <c r="C23" s="18"/>
      <c r="D23" s="18"/>
      <c r="E23" s="12"/>
      <c r="F23" s="12">
        <f>F24+F39+F31+F44</f>
        <v>26289684</v>
      </c>
      <c r="G23" s="18"/>
      <c r="H23" s="18"/>
      <c r="I23" s="12">
        <f t="shared" si="0"/>
        <v>26289684</v>
      </c>
    </row>
    <row r="24" spans="1:9" ht="150">
      <c r="A24" s="10"/>
      <c r="B24" s="11" t="s">
        <v>33</v>
      </c>
      <c r="C24" s="18"/>
      <c r="D24" s="18"/>
      <c r="E24" s="12"/>
      <c r="F24" s="12">
        <f>SUM(F25:F30)</f>
        <v>16254000</v>
      </c>
      <c r="G24" s="18"/>
      <c r="H24" s="18"/>
      <c r="I24" s="16">
        <f t="shared" si="0"/>
        <v>16254000</v>
      </c>
    </row>
    <row r="25" spans="1:9" ht="46.5">
      <c r="A25" s="13"/>
      <c r="B25" s="14" t="s">
        <v>34</v>
      </c>
      <c r="C25" s="8" t="s">
        <v>18</v>
      </c>
      <c r="D25" s="8">
        <v>8</v>
      </c>
      <c r="E25" s="15">
        <f>250000*5</f>
        <v>1250000</v>
      </c>
      <c r="F25" s="15">
        <f>E25*D25</f>
        <v>10000000</v>
      </c>
      <c r="G25" s="8"/>
      <c r="H25" s="8"/>
      <c r="I25" s="15">
        <f t="shared" si="0"/>
        <v>10000000</v>
      </c>
    </row>
    <row r="26" spans="1:9" ht="31">
      <c r="A26" s="13"/>
      <c r="B26" s="14" t="s">
        <v>35</v>
      </c>
      <c r="C26" s="8" t="s">
        <v>18</v>
      </c>
      <c r="D26" s="8">
        <v>5</v>
      </c>
      <c r="E26" s="15">
        <v>382000</v>
      </c>
      <c r="F26" s="15">
        <f>E26*D26</f>
        <v>1910000</v>
      </c>
      <c r="G26" s="8"/>
      <c r="H26" s="8"/>
      <c r="I26" s="15">
        <f t="shared" si="0"/>
        <v>1910000</v>
      </c>
    </row>
    <row r="27" spans="1:9" ht="31">
      <c r="A27" s="13"/>
      <c r="B27" s="14" t="s">
        <v>36</v>
      </c>
      <c r="C27" s="8" t="s">
        <v>18</v>
      </c>
      <c r="D27" s="8">
        <v>8</v>
      </c>
      <c r="E27" s="15">
        <v>200000</v>
      </c>
      <c r="F27" s="15">
        <f>E27*D27</f>
        <v>1600000</v>
      </c>
      <c r="G27" s="8"/>
      <c r="H27" s="8"/>
      <c r="I27" s="17">
        <f t="shared" si="0"/>
        <v>1600000</v>
      </c>
    </row>
    <row r="28" spans="1:9" ht="31">
      <c r="A28" s="13"/>
      <c r="B28" s="14" t="s">
        <v>37</v>
      </c>
      <c r="C28" s="8" t="s">
        <v>18</v>
      </c>
      <c r="D28" s="8">
        <v>8</v>
      </c>
      <c r="E28" s="15">
        <v>200000</v>
      </c>
      <c r="F28" s="15">
        <f>D28*E28</f>
        <v>1600000</v>
      </c>
      <c r="G28" s="8"/>
      <c r="H28" s="8"/>
      <c r="I28" s="17">
        <f t="shared" si="0"/>
        <v>1600000</v>
      </c>
    </row>
    <row r="29" spans="1:9" ht="31">
      <c r="A29" s="13"/>
      <c r="B29" s="14" t="s">
        <v>38</v>
      </c>
      <c r="C29" s="8" t="s">
        <v>18</v>
      </c>
      <c r="D29" s="8">
        <v>5</v>
      </c>
      <c r="E29" s="15">
        <v>200000</v>
      </c>
      <c r="F29" s="15">
        <f>D29*E29</f>
        <v>1000000</v>
      </c>
      <c r="G29" s="8"/>
      <c r="H29" s="8"/>
      <c r="I29" s="17">
        <f t="shared" si="0"/>
        <v>1000000</v>
      </c>
    </row>
    <row r="30" spans="1:9" ht="31">
      <c r="A30" s="13"/>
      <c r="B30" s="14" t="s">
        <v>39</v>
      </c>
      <c r="C30" s="8" t="s">
        <v>18</v>
      </c>
      <c r="D30" s="8">
        <v>8</v>
      </c>
      <c r="E30" s="15">
        <v>18000</v>
      </c>
      <c r="F30" s="15">
        <f>E30*D30</f>
        <v>144000</v>
      </c>
      <c r="G30" s="8"/>
      <c r="H30" s="8"/>
      <c r="I30" s="17">
        <f t="shared" si="0"/>
        <v>144000</v>
      </c>
    </row>
    <row r="31" spans="1:9" ht="195">
      <c r="A31" s="10"/>
      <c r="B31" s="19" t="s">
        <v>40</v>
      </c>
      <c r="C31" s="18"/>
      <c r="D31" s="18"/>
      <c r="E31" s="12"/>
      <c r="F31" s="12">
        <f>SUM(F32:F38)</f>
        <v>7547400</v>
      </c>
      <c r="G31" s="18"/>
      <c r="H31" s="18"/>
      <c r="I31" s="12">
        <f t="shared" si="0"/>
        <v>7547400</v>
      </c>
    </row>
    <row r="32" spans="1:9" ht="15.5">
      <c r="A32" s="13"/>
      <c r="B32" s="14" t="s">
        <v>41</v>
      </c>
      <c r="C32" s="8" t="s">
        <v>18</v>
      </c>
      <c r="D32" s="8">
        <v>8</v>
      </c>
      <c r="E32" s="15">
        <v>100000</v>
      </c>
      <c r="F32" s="15">
        <f t="shared" ref="F32:F38" si="2">E32*D32</f>
        <v>800000</v>
      </c>
      <c r="G32" s="8"/>
      <c r="H32" s="8"/>
      <c r="I32" s="15">
        <f t="shared" si="0"/>
        <v>800000</v>
      </c>
    </row>
    <row r="33" spans="1:1024" ht="46.5">
      <c r="A33" s="13"/>
      <c r="B33" s="14" t="s">
        <v>42</v>
      </c>
      <c r="C33" s="8" t="s">
        <v>29</v>
      </c>
      <c r="D33" s="8">
        <v>8</v>
      </c>
      <c r="E33" s="15">
        <v>77425</v>
      </c>
      <c r="F33" s="15">
        <f t="shared" si="2"/>
        <v>619400</v>
      </c>
      <c r="G33" s="8"/>
      <c r="H33" s="8"/>
      <c r="I33" s="17">
        <f t="shared" si="0"/>
        <v>619400</v>
      </c>
      <c r="AMJ33" s="20"/>
    </row>
    <row r="34" spans="1:1024" ht="46.5">
      <c r="A34" s="13"/>
      <c r="B34" s="14" t="s">
        <v>43</v>
      </c>
      <c r="C34" s="8" t="s">
        <v>29</v>
      </c>
      <c r="D34" s="8">
        <v>4</v>
      </c>
      <c r="E34" s="15">
        <v>250000</v>
      </c>
      <c r="F34" s="15">
        <f t="shared" si="2"/>
        <v>1000000</v>
      </c>
      <c r="G34" s="8"/>
      <c r="H34" s="8"/>
      <c r="I34" s="17">
        <f t="shared" si="0"/>
        <v>1000000</v>
      </c>
    </row>
    <row r="35" spans="1:1024" ht="62">
      <c r="A35" s="13"/>
      <c r="B35" s="14" t="s">
        <v>44</v>
      </c>
      <c r="C35" s="8" t="s">
        <v>29</v>
      </c>
      <c r="D35" s="8">
        <v>5</v>
      </c>
      <c r="E35" s="15">
        <v>330000</v>
      </c>
      <c r="F35" s="15">
        <f t="shared" si="2"/>
        <v>1650000</v>
      </c>
      <c r="G35" s="8"/>
      <c r="H35" s="8"/>
      <c r="I35" s="15">
        <f t="shared" si="0"/>
        <v>1650000</v>
      </c>
    </row>
    <row r="36" spans="1:1024" ht="15.5">
      <c r="A36" s="13"/>
      <c r="B36" s="14" t="s">
        <v>45</v>
      </c>
      <c r="C36" s="8" t="s">
        <v>29</v>
      </c>
      <c r="D36" s="8">
        <v>7</v>
      </c>
      <c r="E36" s="15">
        <v>280000</v>
      </c>
      <c r="F36" s="15">
        <f t="shared" si="2"/>
        <v>1960000</v>
      </c>
      <c r="G36" s="8"/>
      <c r="H36" s="8"/>
      <c r="I36" s="15">
        <f t="shared" si="0"/>
        <v>1960000</v>
      </c>
      <c r="AMJ36" s="20"/>
    </row>
    <row r="37" spans="1:1024" ht="19.899999999999999" customHeight="1">
      <c r="A37" s="13"/>
      <c r="B37" s="14" t="s">
        <v>46</v>
      </c>
      <c r="C37" s="8" t="s">
        <v>18</v>
      </c>
      <c r="D37" s="8">
        <v>8</v>
      </c>
      <c r="E37" s="15">
        <v>96000</v>
      </c>
      <c r="F37" s="15">
        <f t="shared" si="2"/>
        <v>768000</v>
      </c>
      <c r="G37" s="8"/>
      <c r="H37" s="8"/>
      <c r="I37" s="17">
        <f t="shared" si="0"/>
        <v>768000</v>
      </c>
    </row>
    <row r="38" spans="1:1024" ht="46.5">
      <c r="A38" s="13"/>
      <c r="B38" s="21" t="s">
        <v>47</v>
      </c>
      <c r="C38" s="22" t="s">
        <v>29</v>
      </c>
      <c r="D38" s="22">
        <v>3</v>
      </c>
      <c r="E38" s="23">
        <v>250000</v>
      </c>
      <c r="F38" s="15">
        <f t="shared" si="2"/>
        <v>750000</v>
      </c>
      <c r="G38" s="24"/>
      <c r="H38" s="25"/>
      <c r="I38" s="26">
        <f t="shared" si="0"/>
        <v>750000</v>
      </c>
    </row>
    <row r="39" spans="1:1024" ht="195">
      <c r="A39" s="13"/>
      <c r="B39" s="11" t="s">
        <v>48</v>
      </c>
      <c r="C39" s="18"/>
      <c r="D39" s="18"/>
      <c r="E39" s="12"/>
      <c r="F39" s="12">
        <f>SUM(F40:F43)</f>
        <v>988284</v>
      </c>
      <c r="G39" s="18"/>
      <c r="H39" s="18"/>
      <c r="I39" s="12">
        <f t="shared" si="0"/>
        <v>988284</v>
      </c>
    </row>
    <row r="40" spans="1:1024" ht="15.5">
      <c r="A40" s="13"/>
      <c r="B40" s="14" t="s">
        <v>49</v>
      </c>
      <c r="C40" s="8" t="s">
        <v>29</v>
      </c>
      <c r="D40" s="8">
        <v>1</v>
      </c>
      <c r="E40" s="15">
        <v>250000</v>
      </c>
      <c r="F40" s="15">
        <f>E40*D40</f>
        <v>250000</v>
      </c>
      <c r="G40" s="8"/>
      <c r="H40" s="8"/>
      <c r="I40" s="15">
        <f t="shared" si="0"/>
        <v>250000</v>
      </c>
    </row>
    <row r="41" spans="1:1024" ht="15.5">
      <c r="A41" s="13"/>
      <c r="B41" s="21" t="s">
        <v>50</v>
      </c>
      <c r="C41" s="22" t="s">
        <v>29</v>
      </c>
      <c r="D41" s="22">
        <v>1</v>
      </c>
      <c r="E41" s="23">
        <v>188284</v>
      </c>
      <c r="F41" s="23">
        <f>E41</f>
        <v>188284</v>
      </c>
      <c r="G41" s="24"/>
      <c r="H41" s="25"/>
      <c r="I41" s="26">
        <f t="shared" si="0"/>
        <v>188284</v>
      </c>
    </row>
    <row r="42" spans="1:1024" ht="15.5">
      <c r="A42" s="13"/>
      <c r="B42" s="27" t="s">
        <v>51</v>
      </c>
      <c r="C42" s="22" t="s">
        <v>29</v>
      </c>
      <c r="D42" s="22">
        <v>1</v>
      </c>
      <c r="E42" s="23">
        <v>300000</v>
      </c>
      <c r="F42" s="23">
        <f>E42*D42</f>
        <v>300000</v>
      </c>
      <c r="G42" s="24"/>
      <c r="H42" s="25"/>
      <c r="I42" s="26">
        <f t="shared" si="0"/>
        <v>300000</v>
      </c>
    </row>
    <row r="43" spans="1:1024" ht="15.5">
      <c r="A43" s="13"/>
      <c r="B43" s="14" t="s">
        <v>52</v>
      </c>
      <c r="C43" s="8" t="s">
        <v>29</v>
      </c>
      <c r="D43" s="8">
        <v>1</v>
      </c>
      <c r="E43" s="15">
        <v>250000</v>
      </c>
      <c r="F43" s="15">
        <f>E43*D43</f>
        <v>250000</v>
      </c>
      <c r="G43" s="8"/>
      <c r="H43" s="8"/>
      <c r="I43" s="15">
        <f t="shared" si="0"/>
        <v>250000</v>
      </c>
      <c r="AMJ43" s="20"/>
    </row>
    <row r="44" spans="1:1024" ht="210">
      <c r="A44" s="13"/>
      <c r="B44" s="11" t="s">
        <v>53</v>
      </c>
      <c r="C44" s="8"/>
      <c r="D44" s="8"/>
      <c r="E44" s="15"/>
      <c r="F44" s="12">
        <f>SUM(F45:F47)</f>
        <v>1500000</v>
      </c>
      <c r="G44" s="8"/>
      <c r="H44" s="8" t="s">
        <v>54</v>
      </c>
      <c r="I44" s="12">
        <f t="shared" si="0"/>
        <v>1500000</v>
      </c>
    </row>
    <row r="45" spans="1:1024" ht="15.5">
      <c r="A45" s="28"/>
      <c r="B45" s="14" t="s">
        <v>55</v>
      </c>
      <c r="C45" s="8" t="s">
        <v>29</v>
      </c>
      <c r="D45" s="8">
        <v>3</v>
      </c>
      <c r="E45" s="15">
        <v>300000</v>
      </c>
      <c r="F45" s="15">
        <f>E45*D45</f>
        <v>900000</v>
      </c>
      <c r="G45" s="8"/>
      <c r="H45" s="8"/>
      <c r="I45" s="15">
        <f t="shared" si="0"/>
        <v>900000</v>
      </c>
      <c r="J45" s="4"/>
    </row>
    <row r="46" spans="1:1024" ht="15.5">
      <c r="A46" s="21"/>
      <c r="B46" s="29" t="s">
        <v>56</v>
      </c>
      <c r="C46" s="30" t="s">
        <v>29</v>
      </c>
      <c r="D46" s="30">
        <v>1</v>
      </c>
      <c r="E46" s="31">
        <v>400000</v>
      </c>
      <c r="F46" s="31">
        <f>E46*D46</f>
        <v>400000</v>
      </c>
      <c r="G46" s="30"/>
      <c r="H46" s="30"/>
      <c r="I46" s="31">
        <f t="shared" si="0"/>
        <v>400000</v>
      </c>
    </row>
    <row r="47" spans="1:1024" ht="31">
      <c r="A47" s="32"/>
      <c r="B47" s="21" t="s">
        <v>57</v>
      </c>
      <c r="C47" s="7" t="s">
        <v>29</v>
      </c>
      <c r="D47" s="7">
        <v>1</v>
      </c>
      <c r="E47" s="23">
        <f>2000*100</f>
        <v>200000</v>
      </c>
      <c r="F47" s="23">
        <f>E47</f>
        <v>200000</v>
      </c>
      <c r="G47" s="7"/>
      <c r="H47" s="7"/>
      <c r="I47" s="23">
        <f t="shared" si="0"/>
        <v>200000</v>
      </c>
    </row>
    <row r="48" spans="1:1024" ht="15.5">
      <c r="A48" s="33"/>
      <c r="B48" s="34" t="s">
        <v>58</v>
      </c>
      <c r="C48" s="35"/>
      <c r="D48" s="35"/>
      <c r="E48" s="36"/>
      <c r="F48" s="37">
        <f>F8+F23</f>
        <v>33912000</v>
      </c>
      <c r="G48" s="37">
        <f>G8+G23</f>
        <v>0</v>
      </c>
      <c r="H48" s="37">
        <f>H8+H23</f>
        <v>0</v>
      </c>
      <c r="I48" s="37">
        <f>I8+I23</f>
        <v>33912000</v>
      </c>
      <c r="K48" s="1"/>
    </row>
    <row r="49" spans="1:9" ht="15.5">
      <c r="A49" s="47" t="s">
        <v>59</v>
      </c>
      <c r="B49" s="47"/>
      <c r="C49" s="47"/>
      <c r="D49" s="47"/>
      <c r="E49" s="47"/>
      <c r="F49" s="47"/>
      <c r="G49" s="47"/>
      <c r="H49" s="47"/>
      <c r="I49" s="47"/>
    </row>
    <row r="50" spans="1:9" ht="15.5">
      <c r="A50" s="48" t="s">
        <v>60</v>
      </c>
      <c r="B50" s="48"/>
      <c r="C50" s="48"/>
      <c r="D50" s="48"/>
      <c r="E50" s="48"/>
      <c r="F50" s="48"/>
      <c r="G50" s="48"/>
      <c r="H50" s="48"/>
      <c r="I50" s="48"/>
    </row>
    <row r="51" spans="1:9" ht="15.5">
      <c r="A51" s="38"/>
    </row>
    <row r="52" spans="1:9" ht="15.5">
      <c r="A52" s="48" t="s">
        <v>61</v>
      </c>
      <c r="B52" s="48"/>
      <c r="C52" s="48"/>
      <c r="D52" s="48"/>
    </row>
    <row r="53" spans="1:9" ht="15.5">
      <c r="A53" s="38"/>
    </row>
    <row r="54" spans="1:9" ht="15.75" customHeight="1">
      <c r="A54" s="44" t="s">
        <v>62</v>
      </c>
      <c r="B54" s="44"/>
      <c r="C54" s="44"/>
      <c r="D54" s="44"/>
      <c r="E54" s="44"/>
      <c r="F54" s="44"/>
      <c r="G54" s="44"/>
      <c r="H54" s="44"/>
      <c r="I54" s="44"/>
    </row>
    <row r="55" spans="1:9" ht="33.75" customHeight="1">
      <c r="A55" s="39" t="s">
        <v>63</v>
      </c>
    </row>
    <row r="56" spans="1:9" ht="15.5">
      <c r="A56" s="48" t="s">
        <v>64</v>
      </c>
      <c r="B56" s="48"/>
      <c r="C56" s="48"/>
      <c r="D56" s="48"/>
      <c r="E56" s="48"/>
      <c r="F56" s="48"/>
      <c r="G56" s="48"/>
      <c r="H56" s="48"/>
      <c r="I56" s="48"/>
    </row>
    <row r="57" spans="1:9" ht="15.5">
      <c r="A57" s="48" t="s">
        <v>65</v>
      </c>
      <c r="B57" s="48"/>
      <c r="C57" s="48"/>
      <c r="D57" s="48"/>
      <c r="E57" s="48"/>
      <c r="F57" s="48"/>
      <c r="G57" s="48"/>
      <c r="H57" s="48"/>
      <c r="I57" s="48"/>
    </row>
    <row r="58" spans="1:9" ht="15.5">
      <c r="A58" s="38"/>
    </row>
    <row r="59" spans="1:9" ht="15.5">
      <c r="A59" s="48" t="s">
        <v>66</v>
      </c>
      <c r="B59" s="48"/>
      <c r="C59" s="48"/>
      <c r="D59" s="48"/>
      <c r="E59" s="48"/>
      <c r="F59" s="48"/>
      <c r="G59" s="48"/>
      <c r="H59" s="48"/>
      <c r="I59" s="48"/>
    </row>
    <row r="60" spans="1:9" ht="15.5">
      <c r="A60" s="40"/>
    </row>
    <row r="61" spans="1:9" ht="15.5">
      <c r="A61" s="40" t="s">
        <v>67</v>
      </c>
    </row>
    <row r="62" spans="1:9" ht="15.5">
      <c r="A62" s="41"/>
    </row>
    <row r="63" spans="1:9" ht="15.5">
      <c r="A63" s="40" t="s">
        <v>68</v>
      </c>
    </row>
    <row r="64" spans="1:9" ht="15.5">
      <c r="A64" s="40"/>
    </row>
    <row r="65" spans="1:1" ht="15.5">
      <c r="A65" s="40" t="s">
        <v>69</v>
      </c>
    </row>
  </sheetData>
  <mergeCells count="19">
    <mergeCell ref="A56:I56"/>
    <mergeCell ref="A57:I57"/>
    <mergeCell ref="A59:I59"/>
    <mergeCell ref="F6:F7"/>
    <mergeCell ref="G6:I6"/>
    <mergeCell ref="A49:I49"/>
    <mergeCell ref="A50:I50"/>
    <mergeCell ref="A52:D52"/>
    <mergeCell ref="A54:I54"/>
    <mergeCell ref="A1:I1"/>
    <mergeCell ref="A2:I2"/>
    <mergeCell ref="A3:I3"/>
    <mergeCell ref="A4:I4"/>
    <mergeCell ref="A5:I5"/>
    <mergeCell ref="A6:A7"/>
    <mergeCell ref="B6:B7"/>
    <mergeCell ref="C6:C7"/>
    <mergeCell ref="D6:D7"/>
    <mergeCell ref="E6:E7"/>
  </mergeCells>
  <pageMargins left="0.70000000000000007" right="0.70000000000000007" top="1.8334645669291347" bottom="1.8334645669291347" header="1.4397637795275597" footer="1.4397637795275597"/>
  <pageSetup paperSize="0" fitToWidth="0" fitToHeight="0" pageOrder="overThenDown" orientation="portrait" horizontalDpi="0" verticalDpi="0" copies="0"/>
  <headerFooter alignWithMargins="0"/>
  <colBreaks count="3" manualBreakCount="3">
    <brk id="34" man="1"/>
    <brk id="35" man="1"/>
    <brk id="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0"/>
  <sheetViews>
    <sheetView workbookViewId="0"/>
  </sheetViews>
  <sheetFormatPr defaultColWidth="6" defaultRowHeight="14.15"/>
  <cols>
    <col min="1" max="1" width="3.25" style="49" customWidth="1"/>
    <col min="2" max="2" width="38.33203125" style="49" customWidth="1"/>
    <col min="3" max="3" width="12.5" style="50" customWidth="1"/>
    <col min="4" max="4" width="11.58203125" style="50" customWidth="1"/>
    <col min="5" max="5" width="9" style="50" customWidth="1"/>
    <col min="6" max="6" width="9.75" style="50" customWidth="1"/>
    <col min="7" max="8" width="5.83203125" style="50" customWidth="1"/>
    <col min="9" max="9" width="12.58203125" style="50" customWidth="1"/>
    <col min="10" max="10" width="5.83203125" style="50" customWidth="1"/>
    <col min="11" max="256" width="5.83203125" style="49" customWidth="1"/>
    <col min="257" max="1023" width="7.33203125" style="51" customWidth="1"/>
    <col min="1024" max="1024" width="6" style="51" customWidth="1"/>
    <col min="1025" max="1025" width="6" customWidth="1"/>
  </cols>
  <sheetData>
    <row r="1" spans="1:9" ht="14.5"/>
    <row r="2" spans="1:9" ht="14.5"/>
    <row r="3" spans="1:9" ht="15" customHeight="1">
      <c r="A3" s="52"/>
    </row>
    <row r="4" spans="1:9" ht="15.75" customHeight="1">
      <c r="A4" s="53"/>
      <c r="G4" s="89" t="s">
        <v>70</v>
      </c>
      <c r="H4" s="89"/>
      <c r="I4" s="89"/>
    </row>
    <row r="5" spans="1:9" ht="15.75" customHeight="1">
      <c r="A5" s="54"/>
    </row>
    <row r="6" spans="1:9" ht="15.5">
      <c r="A6" s="54"/>
    </row>
    <row r="7" spans="1:9" ht="15.5">
      <c r="A7" s="54"/>
    </row>
    <row r="8" spans="1:9" ht="15" customHeight="1">
      <c r="A8" s="90" t="s">
        <v>71</v>
      </c>
      <c r="B8" s="90"/>
      <c r="C8" s="90"/>
      <c r="D8" s="90"/>
      <c r="E8" s="90"/>
      <c r="F8" s="90"/>
      <c r="G8" s="90"/>
      <c r="H8" s="90"/>
      <c r="I8" s="90"/>
    </row>
    <row r="9" spans="1:9" ht="15.5">
      <c r="A9" s="55"/>
    </row>
    <row r="10" spans="1:9" ht="31.5" customHeight="1">
      <c r="A10" s="91" t="s">
        <v>5</v>
      </c>
      <c r="B10" s="91" t="s">
        <v>72</v>
      </c>
      <c r="C10" s="91" t="s">
        <v>73</v>
      </c>
      <c r="D10" s="46" t="s">
        <v>74</v>
      </c>
      <c r="E10" s="46" t="s">
        <v>75</v>
      </c>
      <c r="F10" s="46" t="s">
        <v>76</v>
      </c>
      <c r="G10" s="46" t="s">
        <v>77</v>
      </c>
      <c r="H10" s="46"/>
      <c r="I10" s="46"/>
    </row>
    <row r="11" spans="1:9" ht="124">
      <c r="A11" s="91"/>
      <c r="B11" s="91"/>
      <c r="C11" s="91"/>
      <c r="D11" s="46"/>
      <c r="E11" s="46"/>
      <c r="F11" s="46"/>
      <c r="G11" s="9" t="s">
        <v>78</v>
      </c>
      <c r="H11" s="8" t="s">
        <v>79</v>
      </c>
      <c r="I11" s="9" t="s">
        <v>80</v>
      </c>
    </row>
    <row r="12" spans="1:9" ht="15.5">
      <c r="A12" s="57">
        <v>1</v>
      </c>
      <c r="B12" s="58" t="s">
        <v>81</v>
      </c>
      <c r="C12" s="59"/>
      <c r="D12" s="59"/>
      <c r="E12" s="59"/>
      <c r="F12" s="60">
        <f>F13+F19+F20+F21+F22+F23+F24+F25</f>
        <v>12661172</v>
      </c>
      <c r="G12" s="59"/>
      <c r="H12" s="59"/>
      <c r="I12" s="60">
        <f>F12</f>
        <v>12661172</v>
      </c>
    </row>
    <row r="13" spans="1:9" ht="15.5">
      <c r="A13" s="61"/>
      <c r="B13" s="62" t="s">
        <v>82</v>
      </c>
      <c r="C13" s="63"/>
      <c r="D13" s="63"/>
      <c r="E13" s="63"/>
      <c r="F13" s="64">
        <f>F14+F15+F18+F16+F17</f>
        <v>9270000</v>
      </c>
      <c r="G13" s="63"/>
      <c r="H13" s="63"/>
      <c r="I13" s="64">
        <f>F13</f>
        <v>9270000</v>
      </c>
    </row>
    <row r="14" spans="1:9" ht="15.5">
      <c r="A14" s="57"/>
      <c r="B14" s="58" t="s">
        <v>83</v>
      </c>
      <c r="C14" s="59" t="s">
        <v>84</v>
      </c>
      <c r="D14" s="59">
        <v>9</v>
      </c>
      <c r="E14" s="59">
        <v>250000</v>
      </c>
      <c r="F14" s="59">
        <f>E14*D14</f>
        <v>2250000</v>
      </c>
      <c r="G14" s="59"/>
      <c r="H14" s="59"/>
      <c r="I14" s="59">
        <f>F14</f>
        <v>2250000</v>
      </c>
    </row>
    <row r="15" spans="1:9" ht="15.5">
      <c r="A15" s="57"/>
      <c r="B15" s="58" t="s">
        <v>85</v>
      </c>
      <c r="C15" s="59" t="s">
        <v>84</v>
      </c>
      <c r="D15" s="59">
        <v>9</v>
      </c>
      <c r="E15" s="59">
        <v>200000</v>
      </c>
      <c r="F15" s="59">
        <f>D15*E15</f>
        <v>1800000</v>
      </c>
      <c r="G15" s="59"/>
      <c r="H15" s="59"/>
      <c r="I15" s="65">
        <f>F15</f>
        <v>1800000</v>
      </c>
    </row>
    <row r="16" spans="1:9" ht="15.5">
      <c r="A16" s="57"/>
      <c r="B16" s="58" t="s">
        <v>86</v>
      </c>
      <c r="C16" s="59" t="s">
        <v>84</v>
      </c>
      <c r="D16" s="59">
        <v>9</v>
      </c>
      <c r="E16" s="59">
        <v>200000</v>
      </c>
      <c r="F16" s="59">
        <f>D16*E16</f>
        <v>1800000</v>
      </c>
      <c r="G16" s="59"/>
      <c r="H16" s="59"/>
      <c r="I16" s="65"/>
    </row>
    <row r="17" spans="1:9" ht="15.5">
      <c r="A17" s="57"/>
      <c r="B17" s="58" t="s">
        <v>87</v>
      </c>
      <c r="C17" s="59" t="s">
        <v>84</v>
      </c>
      <c r="D17" s="59">
        <v>9</v>
      </c>
      <c r="E17" s="59">
        <v>200000</v>
      </c>
      <c r="F17" s="59">
        <f>E17*D17</f>
        <v>1800000</v>
      </c>
      <c r="G17" s="59"/>
      <c r="H17" s="59"/>
      <c r="I17" s="65"/>
    </row>
    <row r="18" spans="1:9" ht="15.5">
      <c r="A18" s="57"/>
      <c r="B18" s="58" t="s">
        <v>88</v>
      </c>
      <c r="C18" s="59" t="s">
        <v>84</v>
      </c>
      <c r="D18" s="59">
        <v>9</v>
      </c>
      <c r="E18" s="59">
        <v>180000</v>
      </c>
      <c r="F18" s="59">
        <f>D18*E18</f>
        <v>1620000</v>
      </c>
      <c r="G18" s="59"/>
      <c r="H18" s="59"/>
      <c r="I18" s="65">
        <f t="shared" ref="I18:I36" si="0">F18</f>
        <v>1620000</v>
      </c>
    </row>
    <row r="19" spans="1:9" ht="31.5" customHeight="1">
      <c r="A19" s="61"/>
      <c r="B19" s="62" t="s">
        <v>89</v>
      </c>
      <c r="C19" s="63" t="s">
        <v>84</v>
      </c>
      <c r="D19" s="63">
        <v>9</v>
      </c>
      <c r="E19" s="63">
        <v>18000</v>
      </c>
      <c r="F19" s="64">
        <f t="shared" ref="F19:F24" si="1">E19*D19</f>
        <v>162000</v>
      </c>
      <c r="G19" s="63"/>
      <c r="H19" s="63"/>
      <c r="I19" s="64">
        <f t="shared" si="0"/>
        <v>162000</v>
      </c>
    </row>
    <row r="20" spans="1:9" ht="36" customHeight="1">
      <c r="A20" s="61"/>
      <c r="B20" s="62" t="s">
        <v>90</v>
      </c>
      <c r="C20" s="63" t="s">
        <v>84</v>
      </c>
      <c r="D20" s="63">
        <v>9</v>
      </c>
      <c r="E20" s="63">
        <v>86108</v>
      </c>
      <c r="F20" s="64">
        <f t="shared" si="1"/>
        <v>774972</v>
      </c>
      <c r="G20" s="63"/>
      <c r="H20" s="63"/>
      <c r="I20" s="66">
        <f t="shared" si="0"/>
        <v>774972</v>
      </c>
    </row>
    <row r="21" spans="1:9" ht="30.75" customHeight="1">
      <c r="A21" s="61"/>
      <c r="B21" s="62" t="s">
        <v>91</v>
      </c>
      <c r="C21" s="63" t="s">
        <v>84</v>
      </c>
      <c r="D21" s="63">
        <v>9</v>
      </c>
      <c r="E21" s="63">
        <v>10000</v>
      </c>
      <c r="F21" s="64">
        <f t="shared" si="1"/>
        <v>90000</v>
      </c>
      <c r="G21" s="63"/>
      <c r="H21" s="63"/>
      <c r="I21" s="66">
        <f t="shared" si="0"/>
        <v>90000</v>
      </c>
    </row>
    <row r="22" spans="1:9" ht="42.75" customHeight="1">
      <c r="A22" s="61"/>
      <c r="B22" s="62" t="s">
        <v>92</v>
      </c>
      <c r="C22" s="63" t="s">
        <v>84</v>
      </c>
      <c r="D22" s="63">
        <v>9</v>
      </c>
      <c r="E22" s="63">
        <v>5000</v>
      </c>
      <c r="F22" s="64">
        <f t="shared" si="1"/>
        <v>45000</v>
      </c>
      <c r="G22" s="63"/>
      <c r="H22" s="63"/>
      <c r="I22" s="66">
        <f t="shared" si="0"/>
        <v>45000</v>
      </c>
    </row>
    <row r="23" spans="1:9" ht="33.75" customHeight="1">
      <c r="A23" s="61"/>
      <c r="B23" s="62" t="s">
        <v>93</v>
      </c>
      <c r="C23" s="63" t="s">
        <v>84</v>
      </c>
      <c r="D23" s="63">
        <v>9</v>
      </c>
      <c r="E23" s="63">
        <v>15000</v>
      </c>
      <c r="F23" s="64">
        <f t="shared" si="1"/>
        <v>135000</v>
      </c>
      <c r="G23" s="63"/>
      <c r="H23" s="63"/>
      <c r="I23" s="66">
        <f t="shared" si="0"/>
        <v>135000</v>
      </c>
    </row>
    <row r="24" spans="1:9" ht="40.5" customHeight="1">
      <c r="A24" s="61"/>
      <c r="B24" s="62" t="s">
        <v>94</v>
      </c>
      <c r="C24" s="63" t="s">
        <v>84</v>
      </c>
      <c r="D24" s="63">
        <v>9</v>
      </c>
      <c r="E24" s="63">
        <v>187500</v>
      </c>
      <c r="F24" s="64">
        <f t="shared" si="1"/>
        <v>1687500</v>
      </c>
      <c r="G24" s="63"/>
      <c r="H24" s="63"/>
      <c r="I24" s="66">
        <f t="shared" si="0"/>
        <v>1687500</v>
      </c>
    </row>
    <row r="25" spans="1:9" ht="51" customHeight="1">
      <c r="A25" s="61"/>
      <c r="B25" s="62" t="s">
        <v>95</v>
      </c>
      <c r="C25" s="63"/>
      <c r="D25" s="63"/>
      <c r="E25" s="63"/>
      <c r="F25" s="64">
        <f>F26+F27</f>
        <v>496700</v>
      </c>
      <c r="G25" s="63"/>
      <c r="H25" s="63"/>
      <c r="I25" s="66">
        <f t="shared" si="0"/>
        <v>496700</v>
      </c>
    </row>
    <row r="26" spans="1:9" ht="34.5" customHeight="1">
      <c r="A26" s="57"/>
      <c r="B26" s="58" t="s">
        <v>96</v>
      </c>
      <c r="C26" s="8" t="s">
        <v>84</v>
      </c>
      <c r="D26" s="59">
        <v>5</v>
      </c>
      <c r="E26" s="59">
        <v>9340</v>
      </c>
      <c r="F26" s="59">
        <f>E26*D26</f>
        <v>46700</v>
      </c>
      <c r="G26" s="59"/>
      <c r="H26" s="59"/>
      <c r="I26" s="59">
        <f t="shared" si="0"/>
        <v>46700</v>
      </c>
    </row>
    <row r="27" spans="1:9" ht="15.5">
      <c r="A27" s="57"/>
      <c r="B27" s="58" t="s">
        <v>97</v>
      </c>
      <c r="C27" s="8" t="s">
        <v>84</v>
      </c>
      <c r="D27" s="59">
        <v>9</v>
      </c>
      <c r="E27" s="59">
        <v>50000</v>
      </c>
      <c r="F27" s="59">
        <f>E27*D27</f>
        <v>450000</v>
      </c>
      <c r="G27" s="59"/>
      <c r="H27" s="59"/>
      <c r="I27" s="65">
        <f t="shared" si="0"/>
        <v>450000</v>
      </c>
    </row>
    <row r="28" spans="1:9" ht="15.5">
      <c r="A28" s="61">
        <v>2</v>
      </c>
      <c r="B28" s="62" t="s">
        <v>98</v>
      </c>
      <c r="C28" s="63"/>
      <c r="D28" s="63"/>
      <c r="E28" s="63"/>
      <c r="F28" s="63">
        <f>F29+F30+F31+F32</f>
        <v>2910000</v>
      </c>
      <c r="G28" s="63"/>
      <c r="H28" s="63"/>
      <c r="I28" s="63">
        <f t="shared" si="0"/>
        <v>2910000</v>
      </c>
    </row>
    <row r="29" spans="1:9" ht="15.5">
      <c r="A29" s="57"/>
      <c r="B29" s="58" t="s">
        <v>99</v>
      </c>
      <c r="C29" s="59" t="s">
        <v>100</v>
      </c>
      <c r="D29" s="59">
        <v>4</v>
      </c>
      <c r="E29" s="67">
        <v>300000</v>
      </c>
      <c r="F29" s="59">
        <f>E29*D29</f>
        <v>1200000</v>
      </c>
      <c r="G29" s="59"/>
      <c r="H29" s="59"/>
      <c r="I29" s="59">
        <f t="shared" si="0"/>
        <v>1200000</v>
      </c>
    </row>
    <row r="30" spans="1:9" ht="15.5">
      <c r="A30" s="57"/>
      <c r="B30" s="58" t="s">
        <v>101</v>
      </c>
      <c r="C30" s="59" t="s">
        <v>100</v>
      </c>
      <c r="D30" s="59">
        <v>4</v>
      </c>
      <c r="E30" s="67">
        <v>90000</v>
      </c>
      <c r="F30" s="59">
        <f>E30*D30</f>
        <v>360000</v>
      </c>
      <c r="G30" s="59"/>
      <c r="H30" s="59"/>
      <c r="I30" s="65">
        <f t="shared" si="0"/>
        <v>360000</v>
      </c>
    </row>
    <row r="31" spans="1:9" ht="15.5">
      <c r="A31" s="57"/>
      <c r="B31" s="58" t="s">
        <v>102</v>
      </c>
      <c r="C31" s="59" t="s">
        <v>100</v>
      </c>
      <c r="D31" s="59">
        <v>4</v>
      </c>
      <c r="E31" s="67">
        <v>292500</v>
      </c>
      <c r="F31" s="59">
        <f>E31*D31</f>
        <v>1170000</v>
      </c>
      <c r="G31" s="59"/>
      <c r="H31" s="59"/>
      <c r="I31" s="65">
        <f t="shared" si="0"/>
        <v>1170000</v>
      </c>
    </row>
    <row r="32" spans="1:9" ht="15.5">
      <c r="A32" s="57"/>
      <c r="B32" s="58" t="s">
        <v>103</v>
      </c>
      <c r="C32" s="59" t="s">
        <v>100</v>
      </c>
      <c r="D32" s="59">
        <v>1</v>
      </c>
      <c r="E32" s="67">
        <v>180000</v>
      </c>
      <c r="F32" s="59">
        <f>E32*D32</f>
        <v>180000</v>
      </c>
      <c r="G32" s="59"/>
      <c r="H32" s="59"/>
      <c r="I32" s="65">
        <f t="shared" si="0"/>
        <v>180000</v>
      </c>
    </row>
    <row r="33" spans="1:9" ht="15.5">
      <c r="A33" s="57">
        <v>3</v>
      </c>
      <c r="B33" s="58" t="s">
        <v>104</v>
      </c>
      <c r="C33" s="59"/>
      <c r="D33" s="59"/>
      <c r="E33" s="59"/>
      <c r="F33" s="59">
        <f>F34+F35+F39+F46+F50+F53+F49</f>
        <v>18340828</v>
      </c>
      <c r="G33" s="59"/>
      <c r="H33" s="59"/>
      <c r="I33" s="65">
        <f t="shared" si="0"/>
        <v>18340828</v>
      </c>
    </row>
    <row r="34" spans="1:9" ht="199.5" customHeight="1">
      <c r="A34" s="61"/>
      <c r="B34" s="62" t="s">
        <v>105</v>
      </c>
      <c r="C34" s="63"/>
      <c r="D34" s="63"/>
      <c r="E34" s="63"/>
      <c r="F34" s="63">
        <v>0</v>
      </c>
      <c r="G34" s="63"/>
      <c r="H34" s="63"/>
      <c r="I34" s="63">
        <f t="shared" si="0"/>
        <v>0</v>
      </c>
    </row>
    <row r="35" spans="1:9" ht="99" customHeight="1">
      <c r="A35" s="61"/>
      <c r="B35" s="62" t="s">
        <v>106</v>
      </c>
      <c r="C35" s="63"/>
      <c r="D35" s="63"/>
      <c r="E35" s="68"/>
      <c r="F35" s="63">
        <f>F36+F38+F37</f>
        <v>11712000</v>
      </c>
      <c r="G35" s="63"/>
      <c r="H35" s="63"/>
      <c r="I35" s="69">
        <f t="shared" si="0"/>
        <v>11712000</v>
      </c>
    </row>
    <row r="36" spans="1:9" ht="42" customHeight="1">
      <c r="A36" s="57"/>
      <c r="B36" s="58" t="s">
        <v>107</v>
      </c>
      <c r="C36" s="59" t="s">
        <v>18</v>
      </c>
      <c r="D36" s="59">
        <v>9</v>
      </c>
      <c r="E36" s="67">
        <v>1250000</v>
      </c>
      <c r="F36" s="59">
        <f>E36*D36</f>
        <v>11250000</v>
      </c>
      <c r="G36" s="59"/>
      <c r="H36" s="59"/>
      <c r="I36" s="59">
        <f t="shared" si="0"/>
        <v>11250000</v>
      </c>
    </row>
    <row r="37" spans="1:9" ht="42" customHeight="1">
      <c r="A37" s="57"/>
      <c r="B37" s="58" t="s">
        <v>108</v>
      </c>
      <c r="C37" s="59" t="s">
        <v>18</v>
      </c>
      <c r="D37" s="59">
        <v>9</v>
      </c>
      <c r="E37" s="67">
        <v>18000</v>
      </c>
      <c r="F37" s="59">
        <f>E37*D37</f>
        <v>162000</v>
      </c>
      <c r="G37" s="59"/>
      <c r="H37" s="59"/>
      <c r="I37" s="65"/>
    </row>
    <row r="38" spans="1:9" ht="15.5">
      <c r="A38" s="57"/>
      <c r="B38" s="58" t="s">
        <v>109</v>
      </c>
      <c r="C38" s="59" t="s">
        <v>29</v>
      </c>
      <c r="D38" s="59">
        <v>1</v>
      </c>
      <c r="E38" s="67">
        <v>300000</v>
      </c>
      <c r="F38" s="59">
        <f>E38*D38</f>
        <v>300000</v>
      </c>
      <c r="G38" s="59"/>
      <c r="H38" s="59"/>
      <c r="I38" s="65"/>
    </row>
    <row r="39" spans="1:9" ht="152.25" customHeight="1">
      <c r="A39" s="61"/>
      <c r="B39" s="62" t="s">
        <v>110</v>
      </c>
      <c r="C39" s="63"/>
      <c r="D39" s="63"/>
      <c r="E39" s="63"/>
      <c r="F39" s="63">
        <f>F40+F41+F42+F43+F45+F44</f>
        <v>4440000</v>
      </c>
      <c r="G39" s="63"/>
      <c r="H39" s="63"/>
      <c r="I39" s="63">
        <f t="shared" ref="I39:I48" si="2">F39</f>
        <v>4440000</v>
      </c>
    </row>
    <row r="40" spans="1:9" ht="15.5">
      <c r="A40" s="57"/>
      <c r="B40" s="58" t="s">
        <v>111</v>
      </c>
      <c r="C40" s="59" t="s">
        <v>18</v>
      </c>
      <c r="D40" s="59">
        <v>9</v>
      </c>
      <c r="E40" s="67">
        <v>100000</v>
      </c>
      <c r="F40" s="59">
        <f t="shared" ref="F40:F45" si="3">E40*D40</f>
        <v>900000</v>
      </c>
      <c r="G40" s="59"/>
      <c r="H40" s="59"/>
      <c r="I40" s="59">
        <f t="shared" si="2"/>
        <v>900000</v>
      </c>
    </row>
    <row r="41" spans="1:9" ht="15.5">
      <c r="A41" s="57"/>
      <c r="B41" s="58" t="s">
        <v>112</v>
      </c>
      <c r="C41" s="59" t="s">
        <v>29</v>
      </c>
      <c r="D41" s="59">
        <v>5</v>
      </c>
      <c r="E41" s="67">
        <v>75000</v>
      </c>
      <c r="F41" s="59">
        <f t="shared" si="3"/>
        <v>375000</v>
      </c>
      <c r="G41" s="59"/>
      <c r="H41" s="59"/>
      <c r="I41" s="65">
        <f t="shared" si="2"/>
        <v>375000</v>
      </c>
    </row>
    <row r="42" spans="1:9" ht="15.5">
      <c r="A42" s="57"/>
      <c r="B42" s="58" t="s">
        <v>113</v>
      </c>
      <c r="C42" s="59" t="s">
        <v>29</v>
      </c>
      <c r="D42" s="59">
        <v>1</v>
      </c>
      <c r="E42" s="67">
        <v>500000</v>
      </c>
      <c r="F42" s="59">
        <f t="shared" si="3"/>
        <v>500000</v>
      </c>
      <c r="G42" s="59"/>
      <c r="H42" s="59"/>
      <c r="I42" s="65">
        <f t="shared" si="2"/>
        <v>500000</v>
      </c>
    </row>
    <row r="43" spans="1:9" ht="15.5">
      <c r="A43" s="57"/>
      <c r="B43" s="58" t="s">
        <v>114</v>
      </c>
      <c r="C43" s="59" t="s">
        <v>29</v>
      </c>
      <c r="D43" s="59">
        <v>2</v>
      </c>
      <c r="E43" s="67">
        <v>250000</v>
      </c>
      <c r="F43" s="59">
        <f t="shared" si="3"/>
        <v>500000</v>
      </c>
      <c r="G43" s="59"/>
      <c r="H43" s="59"/>
      <c r="I43" s="65">
        <f t="shared" si="2"/>
        <v>500000</v>
      </c>
    </row>
    <row r="44" spans="1:9" ht="15.5">
      <c r="A44" s="57"/>
      <c r="B44" s="58" t="s">
        <v>115</v>
      </c>
      <c r="C44" s="59" t="s">
        <v>29</v>
      </c>
      <c r="D44" s="59">
        <v>5</v>
      </c>
      <c r="E44" s="67">
        <v>280000</v>
      </c>
      <c r="F44" s="59">
        <f t="shared" si="3"/>
        <v>1400000</v>
      </c>
      <c r="G44" s="59"/>
      <c r="H44" s="59"/>
      <c r="I44" s="65">
        <f t="shared" si="2"/>
        <v>1400000</v>
      </c>
    </row>
    <row r="45" spans="1:9" ht="15.5">
      <c r="A45" s="13"/>
      <c r="B45" s="58" t="s">
        <v>116</v>
      </c>
      <c r="C45" s="59" t="s">
        <v>18</v>
      </c>
      <c r="D45" s="59">
        <v>9</v>
      </c>
      <c r="E45" s="59">
        <v>85000</v>
      </c>
      <c r="F45" s="59">
        <f t="shared" si="3"/>
        <v>765000</v>
      </c>
      <c r="G45" s="59"/>
      <c r="H45" s="59"/>
      <c r="I45" s="65">
        <f t="shared" si="2"/>
        <v>765000</v>
      </c>
    </row>
    <row r="46" spans="1:9" ht="90" customHeight="1">
      <c r="A46" s="61"/>
      <c r="B46" s="62" t="s">
        <v>117</v>
      </c>
      <c r="C46" s="63"/>
      <c r="D46" s="63"/>
      <c r="E46" s="63"/>
      <c r="F46" s="63">
        <f>F47+F48</f>
        <v>400000</v>
      </c>
      <c r="G46" s="63"/>
      <c r="H46" s="63"/>
      <c r="I46" s="63">
        <f t="shared" si="2"/>
        <v>400000</v>
      </c>
    </row>
    <row r="47" spans="1:9" ht="15.5">
      <c r="A47" s="57"/>
      <c r="B47" s="58" t="s">
        <v>118</v>
      </c>
      <c r="C47" s="59" t="s">
        <v>29</v>
      </c>
      <c r="D47" s="59">
        <v>1</v>
      </c>
      <c r="E47" s="67">
        <v>200000</v>
      </c>
      <c r="F47" s="59">
        <f>E47*D47</f>
        <v>200000</v>
      </c>
      <c r="G47" s="59"/>
      <c r="H47" s="59"/>
      <c r="I47" s="59">
        <f t="shared" si="2"/>
        <v>200000</v>
      </c>
    </row>
    <row r="48" spans="1:9" ht="15.5">
      <c r="A48" s="57"/>
      <c r="B48" s="58" t="s">
        <v>119</v>
      </c>
      <c r="C48" s="59" t="s">
        <v>29</v>
      </c>
      <c r="D48" s="59">
        <v>1</v>
      </c>
      <c r="E48" s="67">
        <v>200000</v>
      </c>
      <c r="F48" s="59">
        <f>E48*D48</f>
        <v>200000</v>
      </c>
      <c r="G48" s="59"/>
      <c r="H48" s="59"/>
      <c r="I48" s="65">
        <f t="shared" si="2"/>
        <v>200000</v>
      </c>
    </row>
    <row r="49" spans="1:11" ht="124.5" customHeight="1">
      <c r="A49" s="57"/>
      <c r="B49" s="62" t="s">
        <v>120</v>
      </c>
      <c r="C49" s="62"/>
      <c r="D49" s="62"/>
      <c r="E49" s="62"/>
      <c r="F49" s="62">
        <v>0</v>
      </c>
      <c r="G49" s="62"/>
      <c r="H49" s="62"/>
      <c r="I49" s="62"/>
    </row>
    <row r="50" spans="1:11" ht="162.75" customHeight="1">
      <c r="A50" s="57"/>
      <c r="B50" s="62" t="s">
        <v>121</v>
      </c>
      <c r="C50" s="63"/>
      <c r="D50" s="63"/>
      <c r="E50" s="63"/>
      <c r="F50" s="63">
        <f>F51+F52</f>
        <v>300000</v>
      </c>
      <c r="G50" s="63"/>
      <c r="H50" s="63"/>
      <c r="I50" s="63">
        <f t="shared" ref="I50:I56" si="4">F50</f>
        <v>300000</v>
      </c>
    </row>
    <row r="51" spans="1:11" ht="15.5">
      <c r="A51" s="70"/>
      <c r="B51" s="71" t="s">
        <v>122</v>
      </c>
      <c r="C51" s="72" t="s">
        <v>29</v>
      </c>
      <c r="D51" s="72">
        <v>1</v>
      </c>
      <c r="E51" s="73">
        <v>100000</v>
      </c>
      <c r="F51" s="72">
        <f>E51*D51</f>
        <v>100000</v>
      </c>
      <c r="G51" s="72"/>
      <c r="H51" s="72"/>
      <c r="I51" s="72">
        <f t="shared" si="4"/>
        <v>100000</v>
      </c>
    </row>
    <row r="52" spans="1:11" ht="31">
      <c r="A52" s="74"/>
      <c r="B52" s="75" t="s">
        <v>123</v>
      </c>
      <c r="C52" s="56" t="s">
        <v>29</v>
      </c>
      <c r="D52" s="56">
        <v>1</v>
      </c>
      <c r="E52" s="56">
        <v>200000</v>
      </c>
      <c r="F52" s="56">
        <f>E52</f>
        <v>200000</v>
      </c>
      <c r="G52" s="56"/>
      <c r="H52" s="56"/>
      <c r="I52" s="56">
        <f t="shared" si="4"/>
        <v>200000</v>
      </c>
    </row>
    <row r="53" spans="1:11" ht="138" customHeight="1">
      <c r="A53" s="74"/>
      <c r="B53" s="76" t="s">
        <v>124</v>
      </c>
      <c r="C53" s="77"/>
      <c r="D53" s="77"/>
      <c r="E53" s="77"/>
      <c r="F53" s="78">
        <f>F54+F56+F55</f>
        <v>1488828</v>
      </c>
      <c r="G53" s="77"/>
      <c r="H53" s="77"/>
      <c r="I53" s="78">
        <f t="shared" si="4"/>
        <v>1488828</v>
      </c>
    </row>
    <row r="54" spans="1:11" s="85" customFormat="1" ht="31">
      <c r="A54" s="79"/>
      <c r="B54" s="21" t="s">
        <v>125</v>
      </c>
      <c r="C54" s="22" t="s">
        <v>29</v>
      </c>
      <c r="D54" s="22">
        <v>5</v>
      </c>
      <c r="E54" s="80">
        <v>200000</v>
      </c>
      <c r="F54" s="80">
        <f>E54*D54</f>
        <v>1000000</v>
      </c>
      <c r="G54" s="81"/>
      <c r="H54" s="82"/>
      <c r="I54" s="83">
        <f t="shared" si="4"/>
        <v>1000000</v>
      </c>
      <c r="J54" s="84"/>
    </row>
    <row r="55" spans="1:11" s="85" customFormat="1" ht="15.5">
      <c r="A55" s="79"/>
      <c r="B55" s="21" t="s">
        <v>126</v>
      </c>
      <c r="C55" s="22" t="s">
        <v>29</v>
      </c>
      <c r="D55" s="22">
        <v>1</v>
      </c>
      <c r="E55" s="80">
        <v>188828</v>
      </c>
      <c r="F55" s="80">
        <f>E55</f>
        <v>188828</v>
      </c>
      <c r="G55" s="81"/>
      <c r="H55" s="82"/>
      <c r="I55" s="83">
        <f t="shared" si="4"/>
        <v>188828</v>
      </c>
      <c r="J55" s="84"/>
    </row>
    <row r="56" spans="1:11" s="85" customFormat="1" ht="15.5">
      <c r="A56" s="79"/>
      <c r="B56" s="27" t="s">
        <v>127</v>
      </c>
      <c r="C56" s="22" t="s">
        <v>29</v>
      </c>
      <c r="D56" s="22">
        <v>1</v>
      </c>
      <c r="E56" s="80">
        <v>300000</v>
      </c>
      <c r="F56" s="80">
        <f>E56*D56</f>
        <v>300000</v>
      </c>
      <c r="G56" s="81"/>
      <c r="H56" s="82"/>
      <c r="I56" s="83">
        <f t="shared" si="4"/>
        <v>300000</v>
      </c>
      <c r="J56" s="84"/>
    </row>
    <row r="57" spans="1:11" ht="15.5">
      <c r="A57" s="74"/>
      <c r="B57" s="74"/>
      <c r="C57" s="86"/>
      <c r="D57" s="86"/>
      <c r="E57" s="87"/>
      <c r="F57" s="87">
        <f>F12+F28+F34+F35+F39+F46+F49+F50+F53</f>
        <v>33912000</v>
      </c>
      <c r="G57" s="88"/>
      <c r="H57" s="87"/>
      <c r="I57" s="87">
        <f>I33+I28+I12</f>
        <v>33912000</v>
      </c>
      <c r="K57" s="50"/>
    </row>
    <row r="58" spans="1:11" ht="14.5"/>
    <row r="59" spans="1:11" ht="14.5"/>
    <row r="60" spans="1:11" ht="14.5">
      <c r="I60" s="49"/>
    </row>
  </sheetData>
  <mergeCells count="9">
    <mergeCell ref="G4:I4"/>
    <mergeCell ref="A8:I8"/>
    <mergeCell ref="A10:A11"/>
    <mergeCell ref="B10:B11"/>
    <mergeCell ref="C10:C11"/>
    <mergeCell ref="D10:D11"/>
    <mergeCell ref="E10:E11"/>
    <mergeCell ref="F10:F11"/>
    <mergeCell ref="G10:I10"/>
  </mergeCells>
  <pageMargins left="0.70000000000000007" right="0.70000000000000007" top="1.8334645669291347" bottom="1.8334645669291347" header="1.4397637795275597" footer="1.4397637795275597"/>
  <pageSetup paperSize="0" scale="44" fitToWidth="0" fitToHeight="0" pageOrder="overThenDown"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0"/>
  <sheetViews>
    <sheetView workbookViewId="0"/>
  </sheetViews>
  <sheetFormatPr defaultColWidth="6" defaultRowHeight="14.15"/>
  <cols>
    <col min="1" max="1" width="3.25" style="49" customWidth="1"/>
    <col min="2" max="2" width="27.08203125" style="49" customWidth="1"/>
    <col min="3" max="3" width="12.5" style="50" customWidth="1"/>
    <col min="4" max="4" width="11.58203125" style="50" customWidth="1"/>
    <col min="5" max="5" width="9" style="50" customWidth="1"/>
    <col min="6" max="6" width="9.75" style="50" customWidth="1"/>
    <col min="7" max="8" width="5.83203125" style="50" customWidth="1"/>
    <col min="9" max="9" width="12.58203125" style="50" customWidth="1"/>
    <col min="10" max="10" width="5.83203125" style="50" customWidth="1"/>
    <col min="11" max="256" width="5.83203125" style="49" customWidth="1"/>
    <col min="257" max="1023" width="7.33203125" style="51" customWidth="1"/>
    <col min="1024" max="1024" width="6" style="51" customWidth="1"/>
    <col min="1025" max="1025" width="6" customWidth="1"/>
  </cols>
  <sheetData>
    <row r="1" spans="1:9" ht="14.5"/>
    <row r="2" spans="1:9" ht="14.5"/>
    <row r="3" spans="1:9" ht="15" customHeight="1">
      <c r="A3" s="52"/>
    </row>
    <row r="4" spans="1:9" ht="15.75" customHeight="1">
      <c r="A4" s="53"/>
      <c r="G4" s="89" t="s">
        <v>128</v>
      </c>
      <c r="H4" s="89"/>
      <c r="I4" s="89"/>
    </row>
    <row r="5" spans="1:9" ht="15.75" customHeight="1">
      <c r="A5" s="54"/>
    </row>
    <row r="6" spans="1:9" ht="15.5">
      <c r="A6" s="54"/>
    </row>
    <row r="7" spans="1:9" ht="15.5">
      <c r="A7" s="54"/>
    </row>
    <row r="8" spans="1:9" ht="15" customHeight="1">
      <c r="A8" s="90" t="s">
        <v>129</v>
      </c>
      <c r="B8" s="90"/>
      <c r="C8" s="90"/>
      <c r="D8" s="90"/>
      <c r="E8" s="90"/>
      <c r="F8" s="90"/>
      <c r="G8" s="90"/>
      <c r="H8" s="90"/>
      <c r="I8" s="90"/>
    </row>
    <row r="9" spans="1:9" ht="15.5">
      <c r="A9" s="55"/>
    </row>
    <row r="10" spans="1:9" ht="31.5" customHeight="1">
      <c r="A10" s="91" t="s">
        <v>5</v>
      </c>
      <c r="B10" s="91" t="s">
        <v>130</v>
      </c>
      <c r="C10" s="91" t="s">
        <v>131</v>
      </c>
      <c r="D10" s="91" t="s">
        <v>132</v>
      </c>
      <c r="E10" s="91" t="s">
        <v>133</v>
      </c>
      <c r="F10" s="91" t="s">
        <v>134</v>
      </c>
      <c r="G10" s="91" t="s">
        <v>135</v>
      </c>
      <c r="H10" s="91"/>
      <c r="I10" s="91"/>
    </row>
    <row r="11" spans="1:9" ht="93">
      <c r="A11" s="91"/>
      <c r="B11" s="91"/>
      <c r="C11" s="91"/>
      <c r="D11" s="91"/>
      <c r="E11" s="91"/>
      <c r="F11" s="91"/>
      <c r="G11" s="59" t="s">
        <v>136</v>
      </c>
      <c r="H11" s="92" t="s">
        <v>137</v>
      </c>
      <c r="I11" s="92" t="s">
        <v>138</v>
      </c>
    </row>
    <row r="12" spans="1:9" ht="15.5">
      <c r="A12" s="57">
        <v>1</v>
      </c>
      <c r="B12" s="58" t="s">
        <v>139</v>
      </c>
      <c r="C12" s="59"/>
      <c r="D12" s="59"/>
      <c r="E12" s="59"/>
      <c r="F12" s="60">
        <f>F13+F19+F20+F21+F22+F23+F24+F25</f>
        <v>12661172</v>
      </c>
      <c r="G12" s="59"/>
      <c r="H12" s="92"/>
      <c r="I12" s="60">
        <f>F12</f>
        <v>12661172</v>
      </c>
    </row>
    <row r="13" spans="1:9" ht="15.5">
      <c r="A13" s="61"/>
      <c r="B13" s="62" t="s">
        <v>140</v>
      </c>
      <c r="C13" s="63"/>
      <c r="D13" s="63"/>
      <c r="E13" s="63"/>
      <c r="F13" s="64">
        <f>F14+F15+F18+F16+F17</f>
        <v>9270000</v>
      </c>
      <c r="G13" s="63"/>
      <c r="H13" s="63"/>
      <c r="I13" s="64">
        <f>F13</f>
        <v>9270000</v>
      </c>
    </row>
    <row r="14" spans="1:9" ht="16.5" customHeight="1">
      <c r="A14" s="57"/>
      <c r="B14" s="58" t="s">
        <v>141</v>
      </c>
      <c r="C14" s="59" t="s">
        <v>142</v>
      </c>
      <c r="D14" s="59">
        <v>9</v>
      </c>
      <c r="E14" s="59">
        <v>250000</v>
      </c>
      <c r="F14" s="59">
        <f>E14*D14</f>
        <v>2250000</v>
      </c>
      <c r="G14" s="59"/>
      <c r="H14" s="59"/>
      <c r="I14" s="59">
        <f>F14</f>
        <v>2250000</v>
      </c>
    </row>
    <row r="15" spans="1:9" ht="15.5">
      <c r="A15" s="57"/>
      <c r="B15" s="58" t="s">
        <v>143</v>
      </c>
      <c r="C15" s="59" t="s">
        <v>142</v>
      </c>
      <c r="D15" s="59">
        <v>9</v>
      </c>
      <c r="E15" s="59">
        <v>200000</v>
      </c>
      <c r="F15" s="59">
        <f>D15*E15</f>
        <v>1800000</v>
      </c>
      <c r="G15" s="59"/>
      <c r="H15" s="59"/>
      <c r="I15" s="65">
        <f>F15</f>
        <v>1800000</v>
      </c>
    </row>
    <row r="16" spans="1:9" ht="15.5">
      <c r="A16" s="57"/>
      <c r="B16" s="58" t="s">
        <v>144</v>
      </c>
      <c r="C16" s="59" t="s">
        <v>142</v>
      </c>
      <c r="D16" s="59">
        <v>9</v>
      </c>
      <c r="E16" s="59">
        <v>200000</v>
      </c>
      <c r="F16" s="59">
        <f>D16*E16</f>
        <v>1800000</v>
      </c>
      <c r="G16" s="59"/>
      <c r="H16" s="59"/>
      <c r="I16" s="65"/>
    </row>
    <row r="17" spans="1:9" ht="15.5">
      <c r="A17" s="57"/>
      <c r="B17" s="58" t="s">
        <v>145</v>
      </c>
      <c r="C17" s="59" t="s">
        <v>142</v>
      </c>
      <c r="D17" s="59">
        <v>9</v>
      </c>
      <c r="E17" s="59">
        <v>200000</v>
      </c>
      <c r="F17" s="59">
        <f>E17*D17</f>
        <v>1800000</v>
      </c>
      <c r="G17" s="59"/>
      <c r="H17" s="59"/>
      <c r="I17" s="65"/>
    </row>
    <row r="18" spans="1:9" ht="15.5">
      <c r="A18" s="57"/>
      <c r="B18" s="58" t="s">
        <v>146</v>
      </c>
      <c r="C18" s="59" t="s">
        <v>142</v>
      </c>
      <c r="D18" s="59">
        <v>9</v>
      </c>
      <c r="E18" s="59">
        <v>180000</v>
      </c>
      <c r="F18" s="59">
        <f>D18*E18</f>
        <v>1620000</v>
      </c>
      <c r="G18" s="59"/>
      <c r="H18" s="59"/>
      <c r="I18" s="65">
        <f t="shared" ref="I18:I36" si="0">F18</f>
        <v>1620000</v>
      </c>
    </row>
    <row r="19" spans="1:9" ht="31">
      <c r="A19" s="61"/>
      <c r="B19" s="62" t="s">
        <v>147</v>
      </c>
      <c r="C19" s="63" t="s">
        <v>142</v>
      </c>
      <c r="D19" s="63">
        <v>9</v>
      </c>
      <c r="E19" s="63">
        <v>18000</v>
      </c>
      <c r="F19" s="64">
        <f t="shared" ref="F19:F24" si="1">E19*D19</f>
        <v>162000</v>
      </c>
      <c r="G19" s="63"/>
      <c r="H19" s="63"/>
      <c r="I19" s="64">
        <f t="shared" si="0"/>
        <v>162000</v>
      </c>
    </row>
    <row r="20" spans="1:9" ht="31">
      <c r="A20" s="61"/>
      <c r="B20" s="62" t="s">
        <v>148</v>
      </c>
      <c r="C20" s="63" t="s">
        <v>142</v>
      </c>
      <c r="D20" s="63">
        <v>9</v>
      </c>
      <c r="E20" s="63">
        <v>86108</v>
      </c>
      <c r="F20" s="64">
        <f t="shared" si="1"/>
        <v>774972</v>
      </c>
      <c r="G20" s="63"/>
      <c r="H20" s="63"/>
      <c r="I20" s="66">
        <f t="shared" si="0"/>
        <v>774972</v>
      </c>
    </row>
    <row r="21" spans="1:9" ht="15.5">
      <c r="A21" s="61"/>
      <c r="B21" s="62" t="s">
        <v>149</v>
      </c>
      <c r="C21" s="63" t="s">
        <v>142</v>
      </c>
      <c r="D21" s="63">
        <v>9</v>
      </c>
      <c r="E21" s="63">
        <v>10000</v>
      </c>
      <c r="F21" s="64">
        <f t="shared" si="1"/>
        <v>90000</v>
      </c>
      <c r="G21" s="63"/>
      <c r="H21" s="63"/>
      <c r="I21" s="66">
        <f t="shared" si="0"/>
        <v>90000</v>
      </c>
    </row>
    <row r="22" spans="1:9" ht="68.25" customHeight="1">
      <c r="A22" s="61"/>
      <c r="B22" s="62" t="s">
        <v>150</v>
      </c>
      <c r="C22" s="63" t="s">
        <v>142</v>
      </c>
      <c r="D22" s="63">
        <v>9</v>
      </c>
      <c r="E22" s="63">
        <v>5000</v>
      </c>
      <c r="F22" s="64">
        <f t="shared" si="1"/>
        <v>45000</v>
      </c>
      <c r="G22" s="63"/>
      <c r="H22" s="63"/>
      <c r="I22" s="66">
        <f t="shared" si="0"/>
        <v>45000</v>
      </c>
    </row>
    <row r="23" spans="1:9" ht="60" customHeight="1">
      <c r="A23" s="61"/>
      <c r="B23" s="62" t="s">
        <v>151</v>
      </c>
      <c r="C23" s="63" t="s">
        <v>142</v>
      </c>
      <c r="D23" s="63">
        <v>9</v>
      </c>
      <c r="E23" s="63">
        <v>15000</v>
      </c>
      <c r="F23" s="64">
        <f t="shared" si="1"/>
        <v>135000</v>
      </c>
      <c r="G23" s="63"/>
      <c r="H23" s="63"/>
      <c r="I23" s="66">
        <f t="shared" si="0"/>
        <v>135000</v>
      </c>
    </row>
    <row r="24" spans="1:9" ht="71.25" customHeight="1">
      <c r="A24" s="61"/>
      <c r="B24" s="62" t="s">
        <v>152</v>
      </c>
      <c r="C24" s="63" t="s">
        <v>142</v>
      </c>
      <c r="D24" s="63">
        <v>9</v>
      </c>
      <c r="E24" s="63">
        <v>187500</v>
      </c>
      <c r="F24" s="64">
        <f t="shared" si="1"/>
        <v>1687500</v>
      </c>
      <c r="G24" s="63"/>
      <c r="H24" s="63"/>
      <c r="I24" s="66">
        <f t="shared" si="0"/>
        <v>1687500</v>
      </c>
    </row>
    <row r="25" spans="1:9" ht="61.5" customHeight="1">
      <c r="A25" s="61"/>
      <c r="B25" s="62" t="s">
        <v>153</v>
      </c>
      <c r="C25" s="63"/>
      <c r="D25" s="63"/>
      <c r="E25" s="63"/>
      <c r="F25" s="64">
        <f>F26+F27</f>
        <v>496700</v>
      </c>
      <c r="G25" s="63"/>
      <c r="H25" s="63"/>
      <c r="I25" s="66">
        <f t="shared" si="0"/>
        <v>496700</v>
      </c>
    </row>
    <row r="26" spans="1:9" ht="31">
      <c r="A26" s="57"/>
      <c r="B26" s="58" t="s">
        <v>154</v>
      </c>
      <c r="C26" s="59" t="s">
        <v>142</v>
      </c>
      <c r="D26" s="59">
        <v>5</v>
      </c>
      <c r="E26" s="59">
        <v>9340</v>
      </c>
      <c r="F26" s="59">
        <f>E26*D26</f>
        <v>46700</v>
      </c>
      <c r="G26" s="59"/>
      <c r="H26" s="59"/>
      <c r="I26" s="59">
        <f t="shared" si="0"/>
        <v>46700</v>
      </c>
    </row>
    <row r="27" spans="1:9" ht="15.5">
      <c r="A27" s="57"/>
      <c r="B27" s="58" t="s">
        <v>155</v>
      </c>
      <c r="C27" s="59" t="s">
        <v>142</v>
      </c>
      <c r="D27" s="59">
        <v>9</v>
      </c>
      <c r="E27" s="59">
        <v>50000</v>
      </c>
      <c r="F27" s="59">
        <f>E27*D27</f>
        <v>450000</v>
      </c>
      <c r="G27" s="59"/>
      <c r="H27" s="59"/>
      <c r="I27" s="65">
        <f t="shared" si="0"/>
        <v>450000</v>
      </c>
    </row>
    <row r="28" spans="1:9" ht="15.5">
      <c r="A28" s="61">
        <v>2</v>
      </c>
      <c r="B28" s="62" t="s">
        <v>156</v>
      </c>
      <c r="C28" s="63"/>
      <c r="D28" s="63"/>
      <c r="E28" s="63"/>
      <c r="F28" s="63">
        <f>F29+F30+F31+F32</f>
        <v>2910000</v>
      </c>
      <c r="G28" s="63"/>
      <c r="H28" s="63"/>
      <c r="I28" s="63">
        <f t="shared" si="0"/>
        <v>2910000</v>
      </c>
    </row>
    <row r="29" spans="1:9" ht="15.5">
      <c r="A29" s="57"/>
      <c r="B29" s="58" t="s">
        <v>157</v>
      </c>
      <c r="C29" s="59" t="s">
        <v>158</v>
      </c>
      <c r="D29" s="59">
        <v>4</v>
      </c>
      <c r="E29" s="67">
        <v>300000</v>
      </c>
      <c r="F29" s="59">
        <f>E29*D29</f>
        <v>1200000</v>
      </c>
      <c r="G29" s="59"/>
      <c r="H29" s="59"/>
      <c r="I29" s="59">
        <f t="shared" si="0"/>
        <v>1200000</v>
      </c>
    </row>
    <row r="30" spans="1:9" ht="15.5">
      <c r="A30" s="57"/>
      <c r="B30" s="58" t="s">
        <v>159</v>
      </c>
      <c r="C30" s="59" t="s">
        <v>158</v>
      </c>
      <c r="D30" s="59">
        <v>4</v>
      </c>
      <c r="E30" s="67">
        <v>90000</v>
      </c>
      <c r="F30" s="59">
        <f>E30*D30</f>
        <v>360000</v>
      </c>
      <c r="G30" s="59"/>
      <c r="H30" s="59"/>
      <c r="I30" s="65">
        <f t="shared" si="0"/>
        <v>360000</v>
      </c>
    </row>
    <row r="31" spans="1:9" ht="15.5">
      <c r="A31" s="57"/>
      <c r="B31" s="58" t="s">
        <v>160</v>
      </c>
      <c r="C31" s="59" t="s">
        <v>158</v>
      </c>
      <c r="D31" s="59">
        <v>4</v>
      </c>
      <c r="E31" s="67">
        <v>292500</v>
      </c>
      <c r="F31" s="59">
        <f>E31*D31</f>
        <v>1170000</v>
      </c>
      <c r="G31" s="59"/>
      <c r="H31" s="59"/>
      <c r="I31" s="65">
        <f t="shared" si="0"/>
        <v>1170000</v>
      </c>
    </row>
    <row r="32" spans="1:9" ht="15.5">
      <c r="A32" s="57"/>
      <c r="B32" s="58" t="s">
        <v>161</v>
      </c>
      <c r="C32" s="59" t="s">
        <v>158</v>
      </c>
      <c r="D32" s="59">
        <v>1</v>
      </c>
      <c r="E32" s="67">
        <v>180000</v>
      </c>
      <c r="F32" s="59">
        <f>E32*D32</f>
        <v>180000</v>
      </c>
      <c r="G32" s="59"/>
      <c r="H32" s="59"/>
      <c r="I32" s="65">
        <f t="shared" si="0"/>
        <v>180000</v>
      </c>
    </row>
    <row r="33" spans="1:9" ht="15.5">
      <c r="A33" s="57">
        <v>3</v>
      </c>
      <c r="B33" s="58" t="s">
        <v>162</v>
      </c>
      <c r="C33" s="59"/>
      <c r="D33" s="59"/>
      <c r="E33" s="59"/>
      <c r="F33" s="59">
        <f>F34+F35+F39+F46+F50+F53+F49</f>
        <v>18340828</v>
      </c>
      <c r="G33" s="59"/>
      <c r="H33" s="59"/>
      <c r="I33" s="65">
        <f t="shared" si="0"/>
        <v>18340828</v>
      </c>
    </row>
    <row r="34" spans="1:9" ht="199.5" customHeight="1">
      <c r="A34" s="61"/>
      <c r="B34" s="62" t="s">
        <v>163</v>
      </c>
      <c r="C34" s="63"/>
      <c r="D34" s="63"/>
      <c r="E34" s="63"/>
      <c r="F34" s="63">
        <v>0</v>
      </c>
      <c r="G34" s="63"/>
      <c r="H34" s="63"/>
      <c r="I34" s="63">
        <f t="shared" si="0"/>
        <v>0</v>
      </c>
    </row>
    <row r="35" spans="1:9" ht="137.25" customHeight="1">
      <c r="A35" s="61"/>
      <c r="B35" s="62" t="s">
        <v>164</v>
      </c>
      <c r="C35" s="63"/>
      <c r="D35" s="63"/>
      <c r="E35" s="68"/>
      <c r="F35" s="63">
        <f>F36+F38+F37</f>
        <v>11712000</v>
      </c>
      <c r="G35" s="63"/>
      <c r="H35" s="63"/>
      <c r="I35" s="69">
        <f t="shared" si="0"/>
        <v>11712000</v>
      </c>
    </row>
    <row r="36" spans="1:9" ht="42" customHeight="1">
      <c r="A36" s="57"/>
      <c r="B36" s="58" t="s">
        <v>165</v>
      </c>
      <c r="C36" s="59" t="s">
        <v>158</v>
      </c>
      <c r="D36" s="59">
        <v>9</v>
      </c>
      <c r="E36" s="67">
        <v>1250000</v>
      </c>
      <c r="F36" s="59">
        <f>E36*D36</f>
        <v>11250000</v>
      </c>
      <c r="G36" s="59"/>
      <c r="H36" s="59"/>
      <c r="I36" s="59">
        <f t="shared" si="0"/>
        <v>11250000</v>
      </c>
    </row>
    <row r="37" spans="1:9" ht="42" customHeight="1">
      <c r="A37" s="57"/>
      <c r="B37" s="58" t="s">
        <v>166</v>
      </c>
      <c r="C37" s="59" t="s">
        <v>158</v>
      </c>
      <c r="D37" s="59">
        <v>9</v>
      </c>
      <c r="E37" s="67">
        <v>18000</v>
      </c>
      <c r="F37" s="59">
        <f>E37*D37</f>
        <v>162000</v>
      </c>
      <c r="G37" s="59"/>
      <c r="H37" s="59"/>
      <c r="I37" s="65"/>
    </row>
    <row r="38" spans="1:9" ht="15.5">
      <c r="A38" s="57"/>
      <c r="B38" s="58" t="s">
        <v>167</v>
      </c>
      <c r="C38" s="59" t="s">
        <v>168</v>
      </c>
      <c r="D38" s="59">
        <v>1</v>
      </c>
      <c r="E38" s="67">
        <v>300000</v>
      </c>
      <c r="F38" s="59">
        <f>E38*D38</f>
        <v>300000</v>
      </c>
      <c r="G38" s="59"/>
      <c r="H38" s="59"/>
      <c r="I38" s="65"/>
    </row>
    <row r="39" spans="1:9" ht="129.75" customHeight="1">
      <c r="A39" s="61"/>
      <c r="B39" s="62" t="s">
        <v>169</v>
      </c>
      <c r="C39" s="63"/>
      <c r="D39" s="63"/>
      <c r="E39" s="63"/>
      <c r="F39" s="63">
        <f>F40+F41+F42+F43+F45+F44</f>
        <v>4440000</v>
      </c>
      <c r="G39" s="63"/>
      <c r="H39" s="63"/>
      <c r="I39" s="63">
        <f t="shared" ref="I39:I48" si="2">F39</f>
        <v>4440000</v>
      </c>
    </row>
    <row r="40" spans="1:9" ht="15.5">
      <c r="A40" s="57"/>
      <c r="B40" s="58" t="s">
        <v>170</v>
      </c>
      <c r="C40" s="59" t="s">
        <v>158</v>
      </c>
      <c r="D40" s="59">
        <v>9</v>
      </c>
      <c r="E40" s="67">
        <v>100000</v>
      </c>
      <c r="F40" s="59">
        <f t="shared" ref="F40:F45" si="3">E40*D40</f>
        <v>900000</v>
      </c>
      <c r="G40" s="59"/>
      <c r="H40" s="59"/>
      <c r="I40" s="59">
        <f t="shared" si="2"/>
        <v>900000</v>
      </c>
    </row>
    <row r="41" spans="1:9" ht="15.5">
      <c r="A41" s="57"/>
      <c r="B41" s="58" t="s">
        <v>171</v>
      </c>
      <c r="C41" s="59" t="s">
        <v>168</v>
      </c>
      <c r="D41" s="59">
        <v>5</v>
      </c>
      <c r="E41" s="67">
        <v>75000</v>
      </c>
      <c r="F41" s="59">
        <f t="shared" si="3"/>
        <v>375000</v>
      </c>
      <c r="G41" s="59"/>
      <c r="H41" s="59"/>
      <c r="I41" s="65">
        <f t="shared" si="2"/>
        <v>375000</v>
      </c>
    </row>
    <row r="42" spans="1:9" ht="15.5">
      <c r="A42" s="57"/>
      <c r="B42" s="58" t="s">
        <v>172</v>
      </c>
      <c r="C42" s="59" t="s">
        <v>168</v>
      </c>
      <c r="D42" s="59">
        <v>1</v>
      </c>
      <c r="E42" s="67">
        <v>500000</v>
      </c>
      <c r="F42" s="59">
        <f t="shared" si="3"/>
        <v>500000</v>
      </c>
      <c r="G42" s="59"/>
      <c r="H42" s="59"/>
      <c r="I42" s="65">
        <f t="shared" si="2"/>
        <v>500000</v>
      </c>
    </row>
    <row r="43" spans="1:9" ht="15.5">
      <c r="A43" s="57"/>
      <c r="B43" s="58" t="s">
        <v>173</v>
      </c>
      <c r="C43" s="59" t="s">
        <v>168</v>
      </c>
      <c r="D43" s="59">
        <v>2</v>
      </c>
      <c r="E43" s="67">
        <v>250000</v>
      </c>
      <c r="F43" s="59">
        <f t="shared" si="3"/>
        <v>500000</v>
      </c>
      <c r="G43" s="59"/>
      <c r="H43" s="59"/>
      <c r="I43" s="65">
        <f t="shared" si="2"/>
        <v>500000</v>
      </c>
    </row>
    <row r="44" spans="1:9" ht="31">
      <c r="A44" s="57"/>
      <c r="B44" s="58" t="s">
        <v>174</v>
      </c>
      <c r="C44" s="59" t="s">
        <v>168</v>
      </c>
      <c r="D44" s="59">
        <v>5</v>
      </c>
      <c r="E44" s="67">
        <v>280000</v>
      </c>
      <c r="F44" s="59">
        <f t="shared" si="3"/>
        <v>1400000</v>
      </c>
      <c r="G44" s="59"/>
      <c r="H44" s="59"/>
      <c r="I44" s="65">
        <f t="shared" si="2"/>
        <v>1400000</v>
      </c>
    </row>
    <row r="45" spans="1:9" ht="15.5">
      <c r="A45" s="13"/>
      <c r="B45" s="58" t="s">
        <v>175</v>
      </c>
      <c r="C45" s="59" t="s">
        <v>158</v>
      </c>
      <c r="D45" s="59">
        <v>9</v>
      </c>
      <c r="E45" s="59">
        <v>85000</v>
      </c>
      <c r="F45" s="59">
        <f t="shared" si="3"/>
        <v>765000</v>
      </c>
      <c r="G45" s="59"/>
      <c r="H45" s="59"/>
      <c r="I45" s="65">
        <f t="shared" si="2"/>
        <v>765000</v>
      </c>
    </row>
    <row r="46" spans="1:9" ht="123" customHeight="1">
      <c r="A46" s="61"/>
      <c r="B46" s="62" t="s">
        <v>176</v>
      </c>
      <c r="C46" s="63"/>
      <c r="D46" s="63"/>
      <c r="E46" s="63"/>
      <c r="F46" s="63">
        <f>F47+F48</f>
        <v>400000</v>
      </c>
      <c r="G46" s="63"/>
      <c r="H46" s="63"/>
      <c r="I46" s="63">
        <f t="shared" si="2"/>
        <v>400000</v>
      </c>
    </row>
    <row r="47" spans="1:9" ht="15.5">
      <c r="A47" s="57"/>
      <c r="B47" s="58" t="s">
        <v>177</v>
      </c>
      <c r="C47" s="59" t="s">
        <v>168</v>
      </c>
      <c r="D47" s="59">
        <v>1</v>
      </c>
      <c r="E47" s="67">
        <v>200000</v>
      </c>
      <c r="F47" s="59">
        <f>E47*D47</f>
        <v>200000</v>
      </c>
      <c r="G47" s="59"/>
      <c r="H47" s="59"/>
      <c r="I47" s="59">
        <f t="shared" si="2"/>
        <v>200000</v>
      </c>
    </row>
    <row r="48" spans="1:9" ht="15.5">
      <c r="A48" s="57"/>
      <c r="B48" s="58" t="s">
        <v>178</v>
      </c>
      <c r="C48" s="59" t="s">
        <v>168</v>
      </c>
      <c r="D48" s="59">
        <v>1</v>
      </c>
      <c r="E48" s="67">
        <v>200000</v>
      </c>
      <c r="F48" s="59">
        <f>E48*D48</f>
        <v>200000</v>
      </c>
      <c r="G48" s="59"/>
      <c r="H48" s="59"/>
      <c r="I48" s="65">
        <f t="shared" si="2"/>
        <v>200000</v>
      </c>
    </row>
    <row r="49" spans="1:11" ht="119.25" customHeight="1">
      <c r="A49" s="57"/>
      <c r="B49" s="62" t="s">
        <v>179</v>
      </c>
      <c r="C49" s="62"/>
      <c r="D49" s="62"/>
      <c r="E49" s="62"/>
      <c r="F49" s="62">
        <v>0</v>
      </c>
      <c r="G49" s="62"/>
      <c r="H49" s="62"/>
      <c r="I49" s="62"/>
    </row>
    <row r="50" spans="1:11" ht="183.75" customHeight="1">
      <c r="A50" s="57"/>
      <c r="B50" s="62" t="s">
        <v>180</v>
      </c>
      <c r="C50" s="63"/>
      <c r="D50" s="63"/>
      <c r="E50" s="63"/>
      <c r="F50" s="63">
        <f>F51+F52</f>
        <v>300000</v>
      </c>
      <c r="G50" s="63"/>
      <c r="H50" s="63"/>
      <c r="I50" s="63">
        <f t="shared" ref="I50:I56" si="4">F50</f>
        <v>300000</v>
      </c>
    </row>
    <row r="51" spans="1:11" ht="15.5">
      <c r="A51" s="70"/>
      <c r="B51" s="71" t="s">
        <v>181</v>
      </c>
      <c r="C51" s="59" t="s">
        <v>168</v>
      </c>
      <c r="D51" s="72">
        <v>1</v>
      </c>
      <c r="E51" s="73">
        <v>100000</v>
      </c>
      <c r="F51" s="72">
        <f>E51*D51</f>
        <v>100000</v>
      </c>
      <c r="G51" s="72"/>
      <c r="H51" s="72"/>
      <c r="I51" s="72">
        <f t="shared" si="4"/>
        <v>100000</v>
      </c>
    </row>
    <row r="52" spans="1:11" ht="31">
      <c r="A52" s="74"/>
      <c r="B52" s="75" t="s">
        <v>182</v>
      </c>
      <c r="C52" s="59" t="s">
        <v>168</v>
      </c>
      <c r="D52" s="56">
        <v>1</v>
      </c>
      <c r="E52" s="56">
        <v>200000</v>
      </c>
      <c r="F52" s="56">
        <f>E52</f>
        <v>200000</v>
      </c>
      <c r="G52" s="56"/>
      <c r="H52" s="56"/>
      <c r="I52" s="56">
        <f t="shared" si="4"/>
        <v>200000</v>
      </c>
    </row>
    <row r="53" spans="1:11" ht="189.75" customHeight="1">
      <c r="A53" s="74"/>
      <c r="B53" s="76" t="s">
        <v>183</v>
      </c>
      <c r="C53" s="77"/>
      <c r="D53" s="77"/>
      <c r="E53" s="77"/>
      <c r="F53" s="78">
        <f>F54+F56+F55</f>
        <v>1488828</v>
      </c>
      <c r="G53" s="77"/>
      <c r="H53" s="77"/>
      <c r="I53" s="78">
        <f t="shared" si="4"/>
        <v>1488828</v>
      </c>
    </row>
    <row r="54" spans="1:11" s="85" customFormat="1" ht="46.5">
      <c r="A54" s="79"/>
      <c r="B54" s="21" t="s">
        <v>184</v>
      </c>
      <c r="C54" s="59" t="s">
        <v>168</v>
      </c>
      <c r="D54" s="22">
        <v>5</v>
      </c>
      <c r="E54" s="80">
        <v>200000</v>
      </c>
      <c r="F54" s="80">
        <f>E54*D54</f>
        <v>1000000</v>
      </c>
      <c r="G54" s="81"/>
      <c r="H54" s="82"/>
      <c r="I54" s="83">
        <f t="shared" si="4"/>
        <v>1000000</v>
      </c>
      <c r="J54" s="84"/>
    </row>
    <row r="55" spans="1:11" s="85" customFormat="1" ht="15.5">
      <c r="A55" s="79"/>
      <c r="B55" s="21" t="s">
        <v>185</v>
      </c>
      <c r="C55" s="59" t="s">
        <v>168</v>
      </c>
      <c r="D55" s="22">
        <v>1</v>
      </c>
      <c r="E55" s="80">
        <v>188828</v>
      </c>
      <c r="F55" s="80">
        <f>E55</f>
        <v>188828</v>
      </c>
      <c r="G55" s="81"/>
      <c r="H55" s="82"/>
      <c r="I55" s="83">
        <f t="shared" si="4"/>
        <v>188828</v>
      </c>
      <c r="J55" s="84"/>
    </row>
    <row r="56" spans="1:11" s="85" customFormat="1" ht="15.5">
      <c r="A56" s="79"/>
      <c r="B56" s="27" t="s">
        <v>186</v>
      </c>
      <c r="C56" s="59" t="s">
        <v>168</v>
      </c>
      <c r="D56" s="22">
        <v>1</v>
      </c>
      <c r="E56" s="80">
        <v>300000</v>
      </c>
      <c r="F56" s="80">
        <f>E56*D56</f>
        <v>300000</v>
      </c>
      <c r="G56" s="81"/>
      <c r="H56" s="82"/>
      <c r="I56" s="83">
        <f t="shared" si="4"/>
        <v>300000</v>
      </c>
      <c r="J56" s="84"/>
    </row>
    <row r="57" spans="1:11" ht="15.5">
      <c r="A57" s="74"/>
      <c r="B57" s="74"/>
      <c r="C57" s="86"/>
      <c r="D57" s="86"/>
      <c r="E57" s="87"/>
      <c r="F57" s="87">
        <f>F12+F28+F34+F35+F39+F46+F49+F50+F53</f>
        <v>33912000</v>
      </c>
      <c r="G57" s="88"/>
      <c r="H57" s="87"/>
      <c r="I57" s="87">
        <f>I33+I28+I12</f>
        <v>33912000</v>
      </c>
      <c r="K57" s="50"/>
    </row>
    <row r="58" spans="1:11" ht="14.5"/>
    <row r="59" spans="1:11" ht="14.5"/>
    <row r="60" spans="1:11" ht="14.5">
      <c r="I60" s="49"/>
    </row>
  </sheetData>
  <mergeCells count="9">
    <mergeCell ref="G4:I4"/>
    <mergeCell ref="A8:I8"/>
    <mergeCell ref="A10:A11"/>
    <mergeCell ref="B10:B11"/>
    <mergeCell ref="C10:C11"/>
    <mergeCell ref="D10:D11"/>
    <mergeCell ref="E10:E11"/>
    <mergeCell ref="F10:F11"/>
    <mergeCell ref="G10:I10"/>
  </mergeCells>
  <pageMargins left="0.70000000000000007" right="0.70000000000000007" top="1.8334645669291347" bottom="1.8334645669291347" header="1.4397637795275597" footer="1.4397637795275597"/>
  <pageSetup paperSize="0" scale="51" fitToWidth="0" fitToHeight="0" pageOrder="overThenDown"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106</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Рус_</vt:lpstr>
      <vt:lpstr>Каз</vt:lpstr>
      <vt:lpstr>Анг_</vt:lpstr>
      <vt:lpstr>Рус_!Область_печати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Cisc</cp:lastModifiedBy>
  <cp:revision>5</cp:revision>
  <dcterms:created xsi:type="dcterms:W3CDTF">2022-04-29T07:34:00Z</dcterms:created>
  <dcterms:modified xsi:type="dcterms:W3CDTF">2022-06-01T05:37:14Z</dcterms:modified>
</cp:coreProperties>
</file>