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PC\Desktop\ПРОЕКТЫ 2022\1 СМР - Birgemiz Bilim\приложение 2 и 3\"/>
    </mc:Choice>
  </mc:AlternateContent>
  <xr:revisionPtr revIDLastSave="0" documentId="13_ncr:1_{05BD5701-012C-4115-9EEF-DC23DBBA7534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ББ2022" sheetId="5" r:id="rId1"/>
    <sheet name="ББ2023" sheetId="4" r:id="rId2"/>
    <sheet name="ББ2024" sheetId="6" r:id="rId3"/>
  </sheets>
  <definedNames>
    <definedName name="_xlnm._FilterDatabase" localSheetId="0" hidden="1">ББ2022!$A$11:$L$80</definedName>
    <definedName name="_xlnm._FilterDatabase" localSheetId="1" hidden="1">ББ2023!$A$11:$L$102</definedName>
    <definedName name="_xlnm._FilterDatabase" localSheetId="2" hidden="1">ББ2024!$A$11:$L$104</definedName>
    <definedName name="_xlnm.Print_Area" localSheetId="0">ББ2022!$A$1:$I$104</definedName>
    <definedName name="_xlnm.Print_Area" localSheetId="1">ББ2023!$A$1:$I$123</definedName>
    <definedName name="_xlnm.Print_Area" localSheetId="2">ББ2024!$A$1:$I$116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0" i="6" l="1"/>
  <c r="I100" i="6" s="1"/>
  <c r="G29" i="4" l="1"/>
  <c r="H29" i="4"/>
  <c r="G13" i="5"/>
  <c r="H13" i="5"/>
  <c r="H12" i="5" s="1"/>
  <c r="F37" i="4"/>
  <c r="F36" i="4" s="1"/>
  <c r="G96" i="4"/>
  <c r="G93" i="4" s="1"/>
  <c r="H96" i="4"/>
  <c r="H93" i="4" s="1"/>
  <c r="G46" i="4"/>
  <c r="G43" i="4" s="1"/>
  <c r="H46" i="4"/>
  <c r="H43" i="4" s="1"/>
  <c r="J40" i="4"/>
  <c r="J41" i="4"/>
  <c r="G32" i="5"/>
  <c r="H32" i="5"/>
  <c r="F42" i="5"/>
  <c r="H29" i="6" l="1"/>
  <c r="G29" i="6"/>
  <c r="I40" i="6"/>
  <c r="F38" i="6"/>
  <c r="I38" i="6" s="1"/>
  <c r="I39" i="4"/>
  <c r="J39" i="4" s="1"/>
  <c r="F33" i="4"/>
  <c r="I37" i="4"/>
  <c r="J37" i="4" s="1"/>
  <c r="F45" i="4"/>
  <c r="F47" i="4"/>
  <c r="F59" i="4"/>
  <c r="F61" i="4"/>
  <c r="F74" i="5"/>
  <c r="H31" i="5"/>
  <c r="F70" i="5"/>
  <c r="I70" i="5" s="1"/>
  <c r="F44" i="4" l="1"/>
  <c r="F58" i="4"/>
  <c r="F60" i="4"/>
  <c r="F37" i="6"/>
  <c r="I37" i="6" s="1"/>
  <c r="I36" i="4"/>
  <c r="J36" i="4" s="1"/>
  <c r="I44" i="4"/>
  <c r="I47" i="4"/>
  <c r="I45" i="4"/>
  <c r="J45" i="4" s="1"/>
  <c r="I61" i="4"/>
  <c r="J61" i="4" s="1"/>
  <c r="I59" i="4"/>
  <c r="J59" i="4" s="1"/>
  <c r="I42" i="5"/>
  <c r="F22" i="5"/>
  <c r="G22" i="5" s="1"/>
  <c r="G12" i="5" s="1"/>
  <c r="F14" i="4"/>
  <c r="F36" i="6"/>
  <c r="I36" i="6" s="1"/>
  <c r="F35" i="6"/>
  <c r="I35" i="6" s="1"/>
  <c r="F34" i="6"/>
  <c r="I34" i="6" s="1"/>
  <c r="I32" i="6"/>
  <c r="F51" i="6"/>
  <c r="F50" i="6"/>
  <c r="E49" i="6"/>
  <c r="F49" i="6" s="1"/>
  <c r="I49" i="6" s="1"/>
  <c r="F48" i="6"/>
  <c r="F46" i="6"/>
  <c r="I46" i="6" s="1"/>
  <c r="F56" i="6"/>
  <c r="I56" i="6" s="1"/>
  <c r="F55" i="6"/>
  <c r="I55" i="6" s="1"/>
  <c r="F62" i="6"/>
  <c r="I62" i="6" s="1"/>
  <c r="F60" i="6"/>
  <c r="I60" i="6" s="1"/>
  <c r="F68" i="6"/>
  <c r="I68" i="6" s="1"/>
  <c r="F67" i="6"/>
  <c r="I67" i="6" s="1"/>
  <c r="I65" i="6"/>
  <c r="F75" i="6"/>
  <c r="I75" i="6" s="1"/>
  <c r="F74" i="6"/>
  <c r="I74" i="6" s="1"/>
  <c r="F73" i="6"/>
  <c r="I71" i="6"/>
  <c r="F92" i="6"/>
  <c r="I92" i="6" s="1"/>
  <c r="F91" i="6"/>
  <c r="I91" i="6" s="1"/>
  <c r="F90" i="6"/>
  <c r="I90" i="6" s="1"/>
  <c r="F89" i="6"/>
  <c r="F88" i="6"/>
  <c r="I88" i="6" s="1"/>
  <c r="F86" i="6"/>
  <c r="I86" i="6" s="1"/>
  <c r="F85" i="6"/>
  <c r="F84" i="6"/>
  <c r="I84" i="6" s="1"/>
  <c r="F82" i="6"/>
  <c r="I82" i="6" s="1"/>
  <c r="F81" i="6"/>
  <c r="F79" i="6"/>
  <c r="I79" i="6" s="1"/>
  <c r="F99" i="6"/>
  <c r="E98" i="6"/>
  <c r="F98" i="6" s="1"/>
  <c r="F97" i="6" s="1"/>
  <c r="I97" i="6" s="1"/>
  <c r="F96" i="6"/>
  <c r="F95" i="6" s="1"/>
  <c r="F91" i="4"/>
  <c r="F90" i="4"/>
  <c r="F89" i="4"/>
  <c r="F88" i="4"/>
  <c r="F87" i="4"/>
  <c r="F85" i="4"/>
  <c r="F84" i="4"/>
  <c r="F83" i="4"/>
  <c r="F81" i="4"/>
  <c r="F80" i="4"/>
  <c r="F78" i="4"/>
  <c r="F74" i="4"/>
  <c r="F73" i="4"/>
  <c r="F72" i="4"/>
  <c r="I70" i="4"/>
  <c r="J70" i="4" s="1"/>
  <c r="F67" i="4"/>
  <c r="F66" i="4"/>
  <c r="I64" i="4"/>
  <c r="J64" i="4" s="1"/>
  <c r="F50" i="4"/>
  <c r="F49" i="4"/>
  <c r="E48" i="4"/>
  <c r="F48" i="4" s="1"/>
  <c r="F35" i="4"/>
  <c r="F34" i="4"/>
  <c r="I33" i="4"/>
  <c r="J33" i="4" s="1"/>
  <c r="F28" i="4"/>
  <c r="F27" i="4"/>
  <c r="F98" i="4"/>
  <c r="J98" i="4" s="1"/>
  <c r="E97" i="4"/>
  <c r="F97" i="4" s="1"/>
  <c r="F95" i="4"/>
  <c r="E78" i="5"/>
  <c r="F78" i="5" s="1"/>
  <c r="F79" i="5"/>
  <c r="F64" i="5"/>
  <c r="I64" i="5" s="1"/>
  <c r="F46" i="4" l="1"/>
  <c r="I90" i="4"/>
  <c r="J90" i="4"/>
  <c r="I91" i="4"/>
  <c r="J91" i="4" s="1"/>
  <c r="I35" i="4"/>
  <c r="J35" i="4" s="1"/>
  <c r="I72" i="4"/>
  <c r="J72" i="4" s="1"/>
  <c r="F71" i="4"/>
  <c r="F69" i="4" s="1"/>
  <c r="I85" i="4"/>
  <c r="J85" i="4" s="1"/>
  <c r="I28" i="4"/>
  <c r="J28" i="4" s="1"/>
  <c r="I73" i="4"/>
  <c r="J73" i="4"/>
  <c r="I87" i="4"/>
  <c r="J87" i="4" s="1"/>
  <c r="F86" i="4"/>
  <c r="I86" i="4" s="1"/>
  <c r="J86" i="4" s="1"/>
  <c r="F57" i="4"/>
  <c r="I49" i="4"/>
  <c r="J49" i="4" s="1"/>
  <c r="I67" i="4"/>
  <c r="J67" i="4" s="1"/>
  <c r="I74" i="4"/>
  <c r="J74" i="4" s="1"/>
  <c r="I83" i="4"/>
  <c r="J83" i="4"/>
  <c r="I58" i="4"/>
  <c r="J58" i="4" s="1"/>
  <c r="I60" i="4"/>
  <c r="J60" i="4" s="1"/>
  <c r="F43" i="4"/>
  <c r="F94" i="4"/>
  <c r="I94" i="4" s="1"/>
  <c r="I93" i="4" s="1"/>
  <c r="I66" i="4"/>
  <c r="J66" i="4" s="1"/>
  <c r="I81" i="4"/>
  <c r="J81" i="4" s="1"/>
  <c r="J47" i="4"/>
  <c r="F96" i="4"/>
  <c r="I34" i="4"/>
  <c r="J34" i="4" s="1"/>
  <c r="I50" i="4"/>
  <c r="J50" i="4" s="1"/>
  <c r="I78" i="4"/>
  <c r="J78" i="4"/>
  <c r="I89" i="4"/>
  <c r="J89" i="4" s="1"/>
  <c r="J44" i="4"/>
  <c r="F32" i="4"/>
  <c r="F79" i="4"/>
  <c r="F45" i="6"/>
  <c r="I45" i="6" s="1"/>
  <c r="F33" i="6"/>
  <c r="F31" i="6" s="1"/>
  <c r="F30" i="6" s="1"/>
  <c r="I30" i="6" s="1"/>
  <c r="F77" i="4"/>
  <c r="F82" i="4"/>
  <c r="F56" i="4"/>
  <c r="I57" i="4"/>
  <c r="I27" i="4"/>
  <c r="J27" i="4" s="1"/>
  <c r="F26" i="4"/>
  <c r="F47" i="6"/>
  <c r="I48" i="6"/>
  <c r="F54" i="6"/>
  <c r="I54" i="6" s="1"/>
  <c r="F80" i="6"/>
  <c r="I80" i="6" s="1"/>
  <c r="F59" i="6"/>
  <c r="I59" i="6" s="1"/>
  <c r="F61" i="6"/>
  <c r="I61" i="6" s="1"/>
  <c r="F72" i="6"/>
  <c r="F70" i="6" s="1"/>
  <c r="I70" i="6" s="1"/>
  <c r="I73" i="6"/>
  <c r="F66" i="6"/>
  <c r="F83" i="6"/>
  <c r="I83" i="6" s="1"/>
  <c r="F87" i="6"/>
  <c r="I87" i="6" s="1"/>
  <c r="I89" i="6"/>
  <c r="F78" i="6"/>
  <c r="I85" i="6"/>
  <c r="I81" i="6"/>
  <c r="I95" i="6"/>
  <c r="F94" i="6"/>
  <c r="F93" i="6" s="1"/>
  <c r="I98" i="6"/>
  <c r="I96" i="6"/>
  <c r="I88" i="4"/>
  <c r="J88" i="4" s="1"/>
  <c r="I84" i="4"/>
  <c r="J84" i="4" s="1"/>
  <c r="I80" i="4"/>
  <c r="J80" i="4" s="1"/>
  <c r="F65" i="4"/>
  <c r="I32" i="4"/>
  <c r="I48" i="4"/>
  <c r="J48" i="4" s="1"/>
  <c r="I97" i="4"/>
  <c r="I96" i="4" s="1"/>
  <c r="I95" i="4"/>
  <c r="J95" i="4" s="1"/>
  <c r="F77" i="5"/>
  <c r="F73" i="5" s="1"/>
  <c r="I78" i="5"/>
  <c r="F44" i="6" l="1"/>
  <c r="I44" i="6" s="1"/>
  <c r="I46" i="4"/>
  <c r="I43" i="4" s="1"/>
  <c r="J43" i="4" s="1"/>
  <c r="I77" i="4"/>
  <c r="J77" i="4" s="1"/>
  <c r="I56" i="4"/>
  <c r="J56" i="4" s="1"/>
  <c r="J94" i="4"/>
  <c r="J57" i="4"/>
  <c r="J32" i="4"/>
  <c r="F93" i="4"/>
  <c r="J96" i="4"/>
  <c r="I82" i="4"/>
  <c r="J82" i="4" s="1"/>
  <c r="I79" i="4"/>
  <c r="J79" i="4" s="1"/>
  <c r="J97" i="4"/>
  <c r="F42" i="4"/>
  <c r="I42" i="4" s="1"/>
  <c r="J42" i="4" s="1"/>
  <c r="I69" i="4"/>
  <c r="J69" i="4" s="1"/>
  <c r="I77" i="5"/>
  <c r="F76" i="4"/>
  <c r="I33" i="6"/>
  <c r="I31" i="6"/>
  <c r="I47" i="6"/>
  <c r="F53" i="6"/>
  <c r="I53" i="6" s="1"/>
  <c r="I72" i="6"/>
  <c r="F58" i="6"/>
  <c r="F64" i="6"/>
  <c r="I66" i="6"/>
  <c r="I94" i="6"/>
  <c r="I78" i="6"/>
  <c r="F77" i="6"/>
  <c r="I71" i="4"/>
  <c r="J71" i="4" s="1"/>
  <c r="F63" i="4"/>
  <c r="I65" i="4"/>
  <c r="J65" i="4" s="1"/>
  <c r="F43" i="6" l="1"/>
  <c r="J46" i="4"/>
  <c r="F92" i="4"/>
  <c r="J93" i="4"/>
  <c r="F75" i="4"/>
  <c r="I76" i="4"/>
  <c r="J76" i="4" s="1"/>
  <c r="I58" i="6"/>
  <c r="F57" i="6"/>
  <c r="I64" i="6"/>
  <c r="F63" i="6"/>
  <c r="I77" i="6"/>
  <c r="F76" i="6"/>
  <c r="I63" i="4"/>
  <c r="J63" i="4" s="1"/>
  <c r="F62" i="4"/>
  <c r="F28" i="6" l="1"/>
  <c r="I28" i="6" s="1"/>
  <c r="F19" i="4"/>
  <c r="F18" i="6"/>
  <c r="I18" i="6" s="1"/>
  <c r="F47" i="5"/>
  <c r="F71" i="5"/>
  <c r="F55" i="5"/>
  <c r="F53" i="5" s="1"/>
  <c r="F50" i="5"/>
  <c r="I50" i="5" s="1"/>
  <c r="F20" i="5"/>
  <c r="G31" i="5"/>
  <c r="F49" i="5"/>
  <c r="I49" i="5" s="1"/>
  <c r="F26" i="6"/>
  <c r="I26" i="6" s="1"/>
  <c r="F25" i="6"/>
  <c r="I25" i="6" s="1"/>
  <c r="F24" i="6"/>
  <c r="I24" i="6" s="1"/>
  <c r="F22" i="6"/>
  <c r="I22" i="6" s="1"/>
  <c r="F21" i="6"/>
  <c r="I21" i="6" s="1"/>
  <c r="F20" i="6"/>
  <c r="F19" i="6"/>
  <c r="I19" i="6" s="1"/>
  <c r="F17" i="6"/>
  <c r="I17" i="6" s="1"/>
  <c r="F16" i="6"/>
  <c r="I16" i="6" s="1"/>
  <c r="F15" i="6"/>
  <c r="F14" i="6"/>
  <c r="H13" i="6"/>
  <c r="H12" i="6" s="1"/>
  <c r="G13" i="6"/>
  <c r="G12" i="6" s="1"/>
  <c r="F72" i="5"/>
  <c r="I72" i="5" s="1"/>
  <c r="F65" i="5"/>
  <c r="F63" i="5" s="1"/>
  <c r="F62" i="5" s="1"/>
  <c r="F61" i="5"/>
  <c r="F59" i="5"/>
  <c r="F52" i="5"/>
  <c r="F51" i="5"/>
  <c r="F41" i="5"/>
  <c r="I41" i="5" s="1"/>
  <c r="F40" i="5"/>
  <c r="I40" i="5" s="1"/>
  <c r="F39" i="5"/>
  <c r="F37" i="5"/>
  <c r="I37" i="5" s="1"/>
  <c r="E36" i="5"/>
  <c r="F36" i="5" s="1"/>
  <c r="I36" i="5" s="1"/>
  <c r="F35" i="5"/>
  <c r="F33" i="5"/>
  <c r="F32" i="5" s="1"/>
  <c r="F30" i="5"/>
  <c r="I30" i="5" s="1"/>
  <c r="F29" i="5"/>
  <c r="I29" i="5" s="1"/>
  <c r="F28" i="5"/>
  <c r="F26" i="5"/>
  <c r="F25" i="5"/>
  <c r="F24" i="5"/>
  <c r="I22" i="5"/>
  <c r="F21" i="5"/>
  <c r="I21" i="5" s="1"/>
  <c r="F19" i="5"/>
  <c r="I19" i="5" s="1"/>
  <c r="F18" i="5"/>
  <c r="I18" i="5" s="1"/>
  <c r="F17" i="5"/>
  <c r="I17" i="5" s="1"/>
  <c r="F16" i="5"/>
  <c r="I16" i="5" s="1"/>
  <c r="F15" i="5"/>
  <c r="F14" i="5"/>
  <c r="H80" i="5"/>
  <c r="F55" i="4"/>
  <c r="F54" i="4"/>
  <c r="F21" i="4"/>
  <c r="F23" i="4"/>
  <c r="F24" i="4"/>
  <c r="F25" i="4"/>
  <c r="F20" i="4"/>
  <c r="F18" i="4"/>
  <c r="F17" i="4"/>
  <c r="G13" i="4"/>
  <c r="G12" i="4" s="1"/>
  <c r="G99" i="4" s="1"/>
  <c r="H13" i="4"/>
  <c r="H12" i="4" s="1"/>
  <c r="H99" i="4" s="1"/>
  <c r="F15" i="4"/>
  <c r="F16" i="4"/>
  <c r="F30" i="4"/>
  <c r="F13" i="4" l="1"/>
  <c r="F23" i="5"/>
  <c r="I23" i="5" s="1"/>
  <c r="F13" i="6"/>
  <c r="I20" i="6"/>
  <c r="I21" i="4"/>
  <c r="J21" i="4" s="1"/>
  <c r="I25" i="4"/>
  <c r="J25" i="4" s="1"/>
  <c r="I20" i="4"/>
  <c r="J20" i="4" s="1"/>
  <c r="I30" i="4"/>
  <c r="I17" i="4"/>
  <c r="J17" i="4"/>
  <c r="I24" i="4"/>
  <c r="J24" i="4" s="1"/>
  <c r="I16" i="4"/>
  <c r="J16" i="4" s="1"/>
  <c r="I18" i="4"/>
  <c r="J18" i="4" s="1"/>
  <c r="I23" i="4"/>
  <c r="J23" i="4" s="1"/>
  <c r="F22" i="4"/>
  <c r="I20" i="5"/>
  <c r="F34" i="5"/>
  <c r="F38" i="5"/>
  <c r="I14" i="5"/>
  <c r="F13" i="5"/>
  <c r="I14" i="6"/>
  <c r="F57" i="5"/>
  <c r="I15" i="4"/>
  <c r="J15" i="4" s="1"/>
  <c r="I19" i="4"/>
  <c r="J19" i="4" s="1"/>
  <c r="F31" i="4"/>
  <c r="I71" i="5"/>
  <c r="F69" i="5"/>
  <c r="F27" i="5"/>
  <c r="I27" i="5" s="1"/>
  <c r="F53" i="4"/>
  <c r="F48" i="5"/>
  <c r="I48" i="5" s="1"/>
  <c r="I62" i="5"/>
  <c r="F27" i="6"/>
  <c r="F23" i="6"/>
  <c r="H101" i="6"/>
  <c r="G101" i="6"/>
  <c r="I15" i="6"/>
  <c r="I55" i="5"/>
  <c r="I54" i="4"/>
  <c r="J54" i="4" s="1"/>
  <c r="I75" i="5"/>
  <c r="I33" i="5"/>
  <c r="I32" i="5" s="1"/>
  <c r="I55" i="4"/>
  <c r="J55" i="4" s="1"/>
  <c r="I15" i="5"/>
  <c r="I59" i="5"/>
  <c r="F60" i="5"/>
  <c r="I60" i="5" s="1"/>
  <c r="I61" i="5"/>
  <c r="I63" i="5"/>
  <c r="I28" i="5"/>
  <c r="I35" i="5"/>
  <c r="I39" i="5"/>
  <c r="I47" i="5"/>
  <c r="I65" i="5"/>
  <c r="I26" i="4"/>
  <c r="J26" i="4" s="1"/>
  <c r="I14" i="4"/>
  <c r="J14" i="4" s="1"/>
  <c r="F12" i="5" l="1"/>
  <c r="I12" i="5"/>
  <c r="I13" i="5"/>
  <c r="I23" i="6"/>
  <c r="F12" i="6"/>
  <c r="F52" i="4"/>
  <c r="I52" i="4" s="1"/>
  <c r="F56" i="5"/>
  <c r="F46" i="5"/>
  <c r="G80" i="5"/>
  <c r="I22" i="4"/>
  <c r="J22" i="4" s="1"/>
  <c r="I73" i="5"/>
  <c r="I38" i="5"/>
  <c r="I74" i="5"/>
  <c r="I34" i="5"/>
  <c r="I27" i="6"/>
  <c r="I76" i="6"/>
  <c r="I93" i="6"/>
  <c r="F69" i="6"/>
  <c r="I69" i="6" s="1"/>
  <c r="I43" i="6"/>
  <c r="I13" i="6"/>
  <c r="I12" i="6" s="1"/>
  <c r="I69" i="5"/>
  <c r="F67" i="5"/>
  <c r="F66" i="5" s="1"/>
  <c r="I63" i="6"/>
  <c r="I53" i="4"/>
  <c r="J53" i="4" s="1"/>
  <c r="I75" i="4"/>
  <c r="I53" i="5"/>
  <c r="I57" i="5"/>
  <c r="I68" i="5"/>
  <c r="F68" i="4"/>
  <c r="J75" i="4" l="1"/>
  <c r="F51" i="4"/>
  <c r="F29" i="4" s="1"/>
  <c r="J52" i="4"/>
  <c r="F31" i="5"/>
  <c r="F80" i="5" s="1"/>
  <c r="I68" i="4"/>
  <c r="J68" i="4" s="1"/>
  <c r="I57" i="6"/>
  <c r="I31" i="4"/>
  <c r="J31" i="4" s="1"/>
  <c r="I92" i="4"/>
  <c r="J92" i="4" s="1"/>
  <c r="F52" i="6"/>
  <c r="F29" i="6" s="1"/>
  <c r="I67" i="5"/>
  <c r="I66" i="5"/>
  <c r="I56" i="5"/>
  <c r="I46" i="5"/>
  <c r="I51" i="4" l="1"/>
  <c r="I52" i="6"/>
  <c r="F101" i="6"/>
  <c r="I31" i="5"/>
  <c r="I80" i="5" s="1"/>
  <c r="I62" i="4"/>
  <c r="J51" i="4" l="1"/>
  <c r="I29" i="4"/>
  <c r="F12" i="4"/>
  <c r="F99" i="4" s="1"/>
  <c r="I13" i="4"/>
  <c r="I12" i="4" s="1"/>
  <c r="J62" i="4"/>
  <c r="I29" i="6"/>
  <c r="I101" i="6" s="1"/>
  <c r="J12" i="4" l="1"/>
  <c r="J13" i="4"/>
  <c r="J29" i="4"/>
  <c r="I99" i="4"/>
  <c r="J99" i="4" s="1"/>
</calcChain>
</file>

<file path=xl/sharedStrings.xml><?xml version="1.0" encoding="utf-8"?>
<sst xmlns="http://schemas.openxmlformats.org/spreadsheetml/2006/main" count="472" uniqueCount="148">
  <si>
    <t>к Договору о предоставлении гранта</t>
  </si>
  <si>
    <t>Форма</t>
  </si>
  <si>
    <t>Смета расходов по реализации социального проекта на 2022 год</t>
  </si>
  <si>
    <t>Тема гранта: «Реализация общенационального проекта «Birgemiz:Bilim» по оказанию волонтерской помощи в обучении различных групп населения цифровой, финансовой, языковой, компьютерной грамотности»</t>
  </si>
  <si>
    <t>№</t>
  </si>
  <si>
    <t>Статьи расходов*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</si>
  <si>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</si>
  <si>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</si>
  <si>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</si>
  <si>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</si>
  <si>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</si>
  <si>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Заявитель (собственный вклад)</t>
  </si>
  <si>
    <t>Другие источники софинансирования</t>
  </si>
  <si>
    <t>Средства гранта</t>
  </si>
  <si>
    <t>Административные затраты:</t>
  </si>
  <si>
    <t>1) заработная плата, в том числе:</t>
  </si>
  <si>
    <t>Руководитель проекта</t>
  </si>
  <si>
    <t xml:space="preserve">0,5 ставки/месяц </t>
  </si>
  <si>
    <t>Бухгалтер</t>
  </si>
  <si>
    <t>Координатор проекта</t>
  </si>
  <si>
    <t>Специалист по связям с общественностью</t>
  </si>
  <si>
    <t>2) социальный налог и социальные отчисления</t>
  </si>
  <si>
    <t>месяц</t>
  </si>
  <si>
    <t>3) обязательное медицинское страхование</t>
  </si>
  <si>
    <t>4) банковские услуги</t>
  </si>
  <si>
    <t>услуга</t>
  </si>
  <si>
    <t>5) расходы на оплату услуг связи</t>
  </si>
  <si>
    <t>8) расходные материалы, приобретение товаров, необходимых для обслуживания и содержания основных средств и другие запасы, в том числе:</t>
  </si>
  <si>
    <t>9) прочие расходы, в том числе:</t>
  </si>
  <si>
    <t>заправка картриджей  </t>
  </si>
  <si>
    <t>флешкарты для отчета  </t>
  </si>
  <si>
    <t>штука</t>
  </si>
  <si>
    <t>канцелярские товары </t>
  </si>
  <si>
    <t>Материально-техническое обеспечение</t>
  </si>
  <si>
    <t>Ноутбук для сотрудников</t>
  </si>
  <si>
    <t>штук</t>
  </si>
  <si>
    <t>МФУ для сотрудников</t>
  </si>
  <si>
    <t>Наушники для сотрудников и технических специалистов для качественного звука </t>
  </si>
  <si>
    <t>Прямые расходы:</t>
  </si>
  <si>
    <t xml:space="preserve">Мероприятие 1.Проведение анализа потребностей различных групп населения на основе массового онлайн опроса в разрезе регионов с использованием квотной выборки (город/село, гендер, возраст) в количестве не менее 2000 респондентов по республике. </t>
  </si>
  <si>
    <t>расходы по оплате работ и услуг, оказываемых юридическими и физическими лицами, в том числе:</t>
  </si>
  <si>
    <t>работы и услуги физических лиц, в том числе:</t>
  </si>
  <si>
    <t>работы и услуги юридических лиц, в том числе:</t>
  </si>
  <si>
    <t>Услуги по проведению онлайн-опроса (2000 анкет)</t>
  </si>
  <si>
    <t xml:space="preserve">Мероприятие 3.На основе результатов анализа потребностей и фокус-группы подготовить аналитический доклад о потребностях различных групп населения в повышении уровня цифровой, финансовой, языковой, компьютерной грамотности, Soft skills (мягкие/жизненные навыки), навыки неформального образования с рекомендациями для разработки и организации курсов </t>
  </si>
  <si>
    <t>Услуги эксперта по подготовке аналитического доклада</t>
  </si>
  <si>
    <t>Услуги по переводу с русского на казахский (50 стр.*1500 тенге)</t>
  </si>
  <si>
    <t xml:space="preserve">Услуги по дизайну и тиражированию </t>
  </si>
  <si>
    <t xml:space="preserve"> Мероприятие 4. Информирование потенциальных волонтеров из числа молодежи и социально-активных граждан, с помощью единой онлайн-платформе волонтеров qazvolunteer.kz, через СМИ и социальные сети о наборе волонтеров для организации обучения цифровой, финансовой, языковой, компьютерной грамотности различных групп населения, в том числе в сельской местности. Создание базы данных потенциальных волонтеров </t>
  </si>
  <si>
    <t>Подготовка видеороликов (3 видео с озвучкой  = 1 на казахском ; 1 на русском; 1 на английском) не менее 1 минуты, ежегодно</t>
  </si>
  <si>
    <t>Размещение материалов в СМИ республиканского значения и различные социальные сети</t>
  </si>
  <si>
    <t xml:space="preserve">Таргетинг </t>
  </si>
  <si>
    <t xml:space="preserve">Мероприятие 7. Проведение для волонтеров курса обучения по принципам неформального образования на асинхронном дистанционном курсе, менторское сопровождение и технические вопросы реализации проекта </t>
  </si>
  <si>
    <t>Услуги тренера по обучению (по 5 направлениям) на 2х языках</t>
  </si>
  <si>
    <t>Услуги по веб-разработке</t>
  </si>
  <si>
    <t>Услуги по переводу с русского на казахский (5 направлениям не менее 50 страниц * 1500 тенге)</t>
  </si>
  <si>
    <t>Услуги видеосъемки и монтажа онлайн курсов (20 видео)</t>
  </si>
  <si>
    <t>Услуги сурдопереводчика на 2х языках (20 видео)</t>
  </si>
  <si>
    <t>Услуги технического специалиста</t>
  </si>
  <si>
    <t>Мероприятие 12. Предоставление на конкурсной основе не менее 30 соглашений по возмещению расходов на реализацию волонтерских инициатив (не более 300 тысяч тенге каждый), направленных на реализацию волонтерских инициатив в сфере инновационных подходов к обучению различных групп населения цифровой, финансовой, языковой, компьютерной грамотности, Soft skills (мягкие/жизненные навыки), навыки неформального образования – ежегодно</t>
  </si>
  <si>
    <t>Услуги координатора волонтеров</t>
  </si>
  <si>
    <t>услуги</t>
  </si>
  <si>
    <t xml:space="preserve">Гранты среди волонтеров </t>
  </si>
  <si>
    <t xml:space="preserve">Мероприятие 13. Организация информационного сопровождения реализации проекта и освещение в СМИ, социальных сетях, единой онлайн-платформе волонтеров qazvolunteer.kz, социальных сетях Instagram, Facebook Комитета по делам гражданского общества МИОР РК, в том числе подготовка не менее 8 видеороликов об успешных кейсах в рамках реализации волонтерских инициатив  </t>
  </si>
  <si>
    <t>Услуги по подготовке не менее 8 видеороликов (не менее минуты) об успешных кейсах в рамках реализации малых грантов с выездом в регионы</t>
  </si>
  <si>
    <t xml:space="preserve">Мероприятие 14. Подготовка сборника успешных кейсов в рамках реализации волонтерских инициатив, в виде электронного каталога на сайте Сообщества молодежных работников jashome.org </t>
  </si>
  <si>
    <t>Услуги по разработке каталога</t>
  </si>
  <si>
    <t>Услуги по разработке дизайна</t>
  </si>
  <si>
    <t xml:space="preserve">Распечатка каталога </t>
  </si>
  <si>
    <t>Услуги модератора</t>
  </si>
  <si>
    <t>Услуги фото - видеосъемки</t>
  </si>
  <si>
    <t>приобретение раздаточных материалов, в том числе:</t>
  </si>
  <si>
    <t>Экошоппер с логотипом</t>
  </si>
  <si>
    <t>Дипломы для участников (разработка дизайна и тирожирование)</t>
  </si>
  <si>
    <t>представительские расходы:</t>
  </si>
  <si>
    <t>кофе-брейк (50 человек*2 раза)</t>
  </si>
  <si>
    <t>обед</t>
  </si>
  <si>
    <t>Возмещение затрат проживания иногородных участников (15 человек)</t>
  </si>
  <si>
    <t>Возмещение транспортных расходов иногородных участников (15 человек*2 раза * 5000)</t>
  </si>
  <si>
    <t>Ужин для  иногородных участников (15 человек* 1 раза)</t>
  </si>
  <si>
    <t xml:space="preserve">Мероприятие 17. Подготовка промежуточного аналитического доклада о реализации проекта, эффективности реализованных волонтерских инициатив с рекомендациями </t>
  </si>
  <si>
    <t>Услуги эксперта по подготовке аналитики эффективности проекта</t>
  </si>
  <si>
    <t>Услуги по переводу с русского на казахский (100 стр.*1500 тенге)</t>
  </si>
  <si>
    <t>Итого:</t>
  </si>
  <si>
    <r>
      <t xml:space="preserve">С Приложением № </t>
    </r>
    <r>
      <rPr>
        <sz val="12"/>
        <color theme="1"/>
        <rFont val="Times New Roman"/>
        <family val="1"/>
        <charset val="204"/>
      </rPr>
      <t xml:space="preserve">2 ознакомлен и согласен: </t>
    </r>
  </si>
  <si>
    <t>Грантополучатель:  ОО "Сообщество молодежных работников"</t>
  </si>
  <si>
    <t xml:space="preserve">Исполнительный директор _________________ Данилова Е.С. </t>
  </si>
  <si>
    <t xml:space="preserve">                                                        М.П.</t>
  </si>
  <si>
    <t>Грантодатель:</t>
  </si>
  <si>
    <t xml:space="preserve">НАО «Центр поддержки гражданских инициатив» </t>
  </si>
  <si>
    <t>______________  __________________</t>
  </si>
  <si>
    <t>Смета расходов по реализации социального проекта на 2023 год</t>
  </si>
  <si>
    <t>МФУ - цветная для сотрудников</t>
  </si>
  <si>
    <t>Мобильный телефон (смартфон) для приема звонков и консультирования </t>
  </si>
  <si>
    <t>Мероприятие 4. Проведение для волонтеров курса обучения по принципам неформального образования на асинхронном дистанционном курсе, менторское сопровождение и технические вопросы реализации проекта</t>
  </si>
  <si>
    <t xml:space="preserve"> Мероприятие 5. Проведение волонтерами обучающих мероприятии для различных групп населения, в том числе в сельской местности. Обучающие мероприятия в виде тренингов, курсов, семинаров, мастер-классов по направлениям: цифровой, финансовой, языковой, компьютерной грамотности, Soft skills (мягкие/жизненные навыки), навыки неформального образования</t>
  </si>
  <si>
    <t>Приобретение ZOOM для волонтеров (100 аккаутов*1 месяц)</t>
  </si>
  <si>
    <t xml:space="preserve">Мероприятие 9. Предоставление на конкурсной основе не менее 30 соглашений по возмещению расходов на реализацию волонтерских инициатив (не более 300 тысяч тенге каждый), направленных на реализацию волонтерских инициатив в сфере инновационных подходов к обучению различных групп населения цифровой, финансовой, языковой, компьютерной грамотности, Soft skills (мягкие/жизненные навыки), навыки неформального образования </t>
  </si>
  <si>
    <t>Мероприятие 10. Организация информационного сопровождения реализации проекта и освещение в СМИ, социальных сетях, единой онлайн-платформе волонтеров qazvolunteer.kz, социальных сетях Instagram, Facebook Комитета по делам гражданского общества МИОР РК, в том числе подготовка не менее 8 видеороликов об успешных кейсах в рамках реализации волонтерских инициатив – ежегодно</t>
  </si>
  <si>
    <t xml:space="preserve">Мероприятие 11. Подготовка сборника успешных кейсов в рамках реализации волонтерских инициатив, в виде электронного каталога на сайте Сообщества молодежных работников jashome.org
</t>
  </si>
  <si>
    <t xml:space="preserve">Мероприятие 12.Проведение общие встречи с презентациями результатов реализованных волонтерами инициатив и обсуждения итогов реализации социального проекта за прошедший год </t>
  </si>
  <si>
    <t>Мероприятие 15. Подготовка промежуточного аналитического доклада о реализации проекта, эффективности реализованных волонтерских инициатив с рекомендациям</t>
  </si>
  <si>
    <t>      _______________________________</t>
  </si>
  <si>
    <t>Смета расходов по реализации социального проекта на 2024 год</t>
  </si>
  <si>
    <t xml:space="preserve"> Мероприятие 1.Информирование потенциальных волонтеров из числа молодежи и социально-активных граждан, с помощью единой онлайн-платформе волонтеров qazvolunteer.kz, через СМИ и социальные сети о наборе волонтеров для организации обучения цифровой, финансовой, языковой, компьютерной грамотности различных групп населения, в том числе в сельской местности. Создание базы данных потенциальных волонтеров</t>
  </si>
  <si>
    <t>Мероприятие 9.Предоставление на конкурсной основе не менее 30 соглашений по возмещению расходов на реализацию волонтерских инициатив (не более 300 тысяч тенге каждый), направленных на реализацию волонтерских инициатив в сфере инновационных подходов к обучению различных групп населения цифровой, финансовой, языковой, компьютерной грамотности, Soft skills (мягкие/жизненные навыки), навыки неформального образования</t>
  </si>
  <si>
    <t>Мероприятие 10. Организация информационного сопровождения реализации проекта и освещение в СМИ, социальных сетях, единой онлайн-платформе волонтеров qazvolunteer.kz, социальных сетях Instagram, Facebook Комитета по делам гражданского общества МИОР РК, в том числе подготовка не менее 8 видеороликов об успешных кейсах в рамках реализации волонтерских инициатив</t>
  </si>
  <si>
    <t>Мероприятие 11. Подготовка сборника успешных кейсов в рамках реализации волонтерских инициатив, в виде электронного каталога на сайте Сообщества молодежных работников jashome.org (не менее 10 кейсов)</t>
  </si>
  <si>
    <t>Мероприятие 12. Проведение общие встречи с презентациями результатов реализованных волонтерами инициатив и обсуждения итогов реализации социального проекта за прошедший год</t>
  </si>
  <si>
    <t>Мероприятие 13. Подготовка итогового аналитического доклада о реализации проекта, эффективности реализованных волонтерских инициатив с рекомендациями</t>
  </si>
  <si>
    <t>Услуги ассистента по малым грантам</t>
  </si>
  <si>
    <t xml:space="preserve">Мероприятие 6. Разработка образовательной программы и Книги-руководства (коучбук) для волонтеров.  </t>
  </si>
  <si>
    <t xml:space="preserve"> услуга </t>
  </si>
  <si>
    <t>Услуги эксперта в разработке коучбука</t>
  </si>
  <si>
    <t>-</t>
  </si>
  <si>
    <t>Папка с большим объемом раздаточного материала, комплект (ручка, бейджик, блокнот, карандаш)</t>
  </si>
  <si>
    <t>Услуги ассистента эксперта по подготовке аналитики эффективности проекта</t>
  </si>
  <si>
    <t xml:space="preserve"> Усулги дизайнера </t>
  </si>
  <si>
    <t>Услуги переводчика с русского на казахский</t>
  </si>
  <si>
    <t xml:space="preserve">Мероприятие 3. Доработка образовательной программы и Книги-руководства (коучбук) для волонтеров.  </t>
  </si>
  <si>
    <t>Услуги ассистента по грантам</t>
  </si>
  <si>
    <t xml:space="preserve">Услуги ассистента по малым грантам </t>
  </si>
  <si>
    <t>Услуги аренды зала</t>
  </si>
  <si>
    <t xml:space="preserve">Услуги аренды зала </t>
  </si>
  <si>
    <t>от «10» марта  2022  года № 1</t>
  </si>
  <si>
    <t>Сумма гранта: 2022 год - 28 147 000 (двадцать восемь миллионов сто сорок семь тысяч) тенге</t>
  </si>
  <si>
    <t>Сумма гранта: 2024 год - 28 147 000 (двадцать восемь миллионов сто сорок семь тысяч) тенге</t>
  </si>
  <si>
    <t>Грантополучатель: ОО "Сообщество молодежных работников"</t>
  </si>
  <si>
    <t>Сумма гранта: 2023 год - 28 147 000 (двадцать восемь миллионов сто сорок семь тысяч) тенге</t>
  </si>
  <si>
    <t>Мероприятие 2. Информирование потенциальных волонтеров из числа молодежи и социально-активных граждан, с помощью единой онлайн-платформе волонтеров qazvolunteer.kz, через СМИ и социальные сети о наборе волонтеров для организации обучения цифровой, финансовой, языковой, компьютерной грамотности различных групп населения, в том числе в сельской местности. Создание базы данных потенциальных волонтеров</t>
  </si>
  <si>
    <t xml:space="preserve">Услуги дизайнера </t>
  </si>
  <si>
    <t xml:space="preserve">Мероприятие 8. Проведение волонтерами обучающих мероприятии для различных групп населения, в том числе в сельской местности. Обучающие мероприятия в виде тренингов, курсов, семинаров, мастер-классов по направлениям: цифровой, финансовой, языковой, компьютерной грамотности, Soft skills (мягкие/жизненные навыки), навыки неформального образования (срок реализации: июнь-август). 
Обучающие мероприятия будут проводиться по всей стране с охватом не менее 6000 человек, в том числе в сельской местности ежегодно. </t>
  </si>
  <si>
    <t>Размещение материалов в СМИ республиканского значения (не менее 16 публикации) и различные социальные сети</t>
  </si>
  <si>
    <t>Размещение материалов в СМИ республиканского значения (не менее 16 публикации)  и различные социальные сети</t>
  </si>
  <si>
    <t>Услуги по дизайну итоговых материалов</t>
  </si>
  <si>
    <t>Услуги по тиражированию итоговых материалов по проекту(распечатка аналитического доклада за 2024 год и обобщенного за 2022-24 гг. в 2 экземплярах)</t>
  </si>
  <si>
    <t>СОГЛАСОВАНО</t>
  </si>
  <si>
    <t>Приложение № 2.2</t>
  </si>
  <si>
    <t>Приложение № 2.3</t>
  </si>
  <si>
    <t>Приложение № 2.1</t>
  </si>
  <si>
    <t xml:space="preserve">                                    м.п.</t>
  </si>
  <si>
    <t>Услуги по переводу с русского на казахский (100 стр.*1500 те)</t>
  </si>
  <si>
    <t>Возмещение затрат проживания иногородных участников (15 чел)</t>
  </si>
  <si>
    <t>Приобретение ZOOM</t>
  </si>
  <si>
    <t>Директор Департамента управления поректами ______________________ Бисембиев Ж.О.</t>
  </si>
  <si>
    <t>Председатель Правления______________________Диас Л.</t>
  </si>
  <si>
    <t>Главный менеджер Департаментата управления проектами______________________ Сейлханова А. Б.</t>
  </si>
  <si>
    <t>Директор Департамента управления поректами ______________________ Бисембиев Ж. 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</si>
</sst>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₽_-;\-* #,##0.00\ _₽_-;_-* &quot;-&quot;??\ _₽_-;_-@_-"/>
    <numFmt numFmtId="165" formatCode="_-* #,##0_-;\-* #,##0_-;_-* &quot;-&quot;??_-;_-@_-"/>
    <numFmt numFmtId="166" formatCode="#,##0_ ;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3" fillId="0" borderId="0"/>
  </cellStyleXfs>
  <cellXfs count="122">
    <xf numFmtId="0" fontId="0" fillId="0" borderId="0" xfId="0"/>
    <xf numFmtId="43" fontId="5" fillId="0" borderId="0" xfId="1" applyFont="1" applyFill="1"/>
    <xf numFmtId="0" fontId="5" fillId="0" borderId="0" xfId="0" applyFont="1"/>
    <xf numFmtId="0" fontId="11" fillId="0" borderId="0" xfId="0" applyFont="1"/>
    <xf numFmtId="0" fontId="6" fillId="0" borderId="0" xfId="0" applyFont="1" applyAlignment="1">
      <alignment horizontal="right" vertical="center" indent="15"/>
    </xf>
    <xf numFmtId="164" fontId="10" fillId="0" borderId="0" xfId="0" applyNumberFormat="1" applyFont="1"/>
    <xf numFmtId="0" fontId="8" fillId="0" borderId="0" xfId="0" applyFont="1" applyAlignment="1">
      <alignment vertical="center"/>
    </xf>
    <xf numFmtId="164" fontId="0" fillId="0" borderId="0" xfId="0" applyNumberFormat="1"/>
    <xf numFmtId="0" fontId="9" fillId="0" borderId="0" xfId="2" applyFont="1" applyAlignment="1">
      <alignment horizontal="left" vertical="center" indent="10"/>
    </xf>
    <xf numFmtId="0" fontId="9" fillId="0" borderId="0" xfId="2" applyFont="1" applyAlignment="1">
      <alignment horizontal="left" vertical="center" wrapText="1" indent="10"/>
    </xf>
    <xf numFmtId="0" fontId="9" fillId="0" borderId="0" xfId="2" applyFont="1" applyAlignment="1">
      <alignment vertical="center"/>
    </xf>
    <xf numFmtId="0" fontId="15" fillId="0" borderId="0" xfId="0" applyFont="1"/>
    <xf numFmtId="0" fontId="0" fillId="0" borderId="0" xfId="0" applyBorder="1"/>
    <xf numFmtId="0" fontId="6" fillId="0" borderId="0" xfId="0" applyFont="1" applyBorder="1" applyAlignment="1">
      <alignment horizontal="right" vertical="center" indent="15"/>
    </xf>
    <xf numFmtId="0" fontId="11" fillId="0" borderId="0" xfId="0" applyFont="1" applyBorder="1"/>
    <xf numFmtId="0" fontId="5" fillId="0" borderId="0" xfId="0" applyFont="1" applyBorder="1"/>
    <xf numFmtId="0" fontId="3" fillId="0" borderId="0" xfId="0" applyFont="1" applyBorder="1"/>
    <xf numFmtId="0" fontId="0" fillId="2" borderId="0" xfId="0" applyFill="1" applyBorder="1"/>
    <xf numFmtId="43" fontId="5" fillId="0" borderId="0" xfId="1" applyFont="1" applyFill="1" applyBorder="1"/>
    <xf numFmtId="164" fontId="10" fillId="0" borderId="0" xfId="0" applyNumberFormat="1" applyFont="1" applyBorder="1"/>
    <xf numFmtId="165" fontId="5" fillId="0" borderId="0" xfId="0" applyNumberFormat="1" applyFont="1" applyBorder="1"/>
    <xf numFmtId="0" fontId="8" fillId="0" borderId="0" xfId="0" applyFont="1" applyBorder="1" applyAlignment="1">
      <alignment vertical="center"/>
    </xf>
    <xf numFmtId="164" fontId="0" fillId="0" borderId="0" xfId="0" applyNumberFormat="1" applyBorder="1"/>
    <xf numFmtId="0" fontId="9" fillId="0" borderId="0" xfId="2" applyFont="1" applyBorder="1" applyAlignment="1">
      <alignment horizontal="left" vertical="center" indent="10"/>
    </xf>
    <xf numFmtId="0" fontId="9" fillId="0" borderId="0" xfId="2" applyFont="1" applyBorder="1" applyAlignment="1">
      <alignment horizontal="left" vertical="center" wrapText="1" indent="10"/>
    </xf>
    <xf numFmtId="0" fontId="9" fillId="0" borderId="0" xfId="2" applyFont="1" applyBorder="1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/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16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8" fillId="0" borderId="0" xfId="0" applyFont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165" fontId="9" fillId="0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3" fillId="0" borderId="0" xfId="2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3" fillId="0" borderId="0" xfId="2" applyBorder="1" applyAlignment="1">
      <alignment vertical="top"/>
    </xf>
    <xf numFmtId="0" fontId="3" fillId="0" borderId="0" xfId="2" applyAlignment="1">
      <alignment vertical="top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165" fontId="9" fillId="0" borderId="1" xfId="1" applyNumberFormat="1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65" fontId="6" fillId="0" borderId="1" xfId="1" applyNumberFormat="1" applyFont="1" applyFill="1" applyBorder="1" applyAlignment="1">
      <alignment vertical="top" wrapText="1"/>
    </xf>
    <xf numFmtId="165" fontId="6" fillId="0" borderId="1" xfId="1" applyNumberFormat="1" applyFont="1" applyFill="1" applyBorder="1" applyAlignment="1">
      <alignment horizontal="right" vertical="top" wrapText="1"/>
    </xf>
    <xf numFmtId="165" fontId="14" fillId="0" borderId="1" xfId="1" applyNumberFormat="1" applyFont="1" applyFill="1" applyBorder="1" applyAlignment="1">
      <alignment vertical="top" wrapText="1"/>
    </xf>
    <xf numFmtId="0" fontId="3" fillId="0" borderId="0" xfId="2" applyAlignment="1">
      <alignment horizontal="center" vertical="top"/>
    </xf>
    <xf numFmtId="0" fontId="9" fillId="0" borderId="0" xfId="2" applyFont="1" applyAlignment="1">
      <alignment vertical="top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vertical="top" wrapText="1"/>
    </xf>
    <xf numFmtId="165" fontId="6" fillId="2" borderId="1" xfId="1" applyNumberFormat="1" applyFont="1" applyFill="1" applyBorder="1" applyAlignment="1">
      <alignment vertical="top" wrapText="1"/>
    </xf>
    <xf numFmtId="166" fontId="9" fillId="0" borderId="1" xfId="1" applyNumberFormat="1" applyFont="1" applyFill="1" applyBorder="1" applyAlignment="1">
      <alignment vertical="top" wrapText="1"/>
    </xf>
    <xf numFmtId="0" fontId="2" fillId="0" borderId="0" xfId="2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vertical="center"/>
    </xf>
    <xf numFmtId="165" fontId="19" fillId="0" borderId="0" xfId="0" applyNumberFormat="1" applyFont="1"/>
    <xf numFmtId="0" fontId="19" fillId="0" borderId="0" xfId="0" applyFont="1"/>
    <xf numFmtId="0" fontId="18" fillId="0" borderId="0" xfId="0" applyFont="1"/>
    <xf numFmtId="43" fontId="19" fillId="0" borderId="0" xfId="1" applyFont="1" applyFill="1"/>
    <xf numFmtId="164" fontId="20" fillId="0" borderId="0" xfId="0" applyNumberFormat="1" applyFont="1"/>
    <xf numFmtId="0" fontId="18" fillId="0" borderId="0" xfId="0" applyFont="1" applyAlignment="1">
      <alignment vertical="top"/>
    </xf>
    <xf numFmtId="164" fontId="18" fillId="0" borderId="0" xfId="0" applyNumberFormat="1" applyFont="1"/>
    <xf numFmtId="0" fontId="21" fillId="0" borderId="0" xfId="2" applyFont="1" applyAlignment="1">
      <alignment vertical="top"/>
    </xf>
    <xf numFmtId="0" fontId="21" fillId="0" borderId="0" xfId="2" applyFont="1" applyAlignment="1">
      <alignment horizontal="center" vertical="top"/>
    </xf>
    <xf numFmtId="0" fontId="9" fillId="0" borderId="0" xfId="0" applyFont="1" applyAlignment="1">
      <alignment horizontal="left" vertical="top"/>
    </xf>
    <xf numFmtId="165" fontId="9" fillId="0" borderId="1" xfId="1" applyNumberFormat="1" applyFont="1" applyFill="1" applyBorder="1" applyAlignment="1">
      <alignment vertical="center" wrapText="1"/>
    </xf>
    <xf numFmtId="165" fontId="6" fillId="0" borderId="1" xfId="1" applyNumberFormat="1" applyFont="1" applyFill="1" applyBorder="1" applyAlignment="1">
      <alignment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165" fontId="14" fillId="0" borderId="1" xfId="1" applyNumberFormat="1" applyFont="1" applyFill="1" applyBorder="1" applyAlignment="1">
      <alignment vertical="center" wrapText="1"/>
    </xf>
    <xf numFmtId="0" fontId="21" fillId="0" borderId="0" xfId="2" applyFont="1" applyAlignment="1">
      <alignment horizontal="center" vertical="center"/>
    </xf>
    <xf numFmtId="0" fontId="21" fillId="0" borderId="0" xfId="2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2" applyAlignment="1">
      <alignment vertical="center"/>
    </xf>
    <xf numFmtId="0" fontId="3" fillId="0" borderId="0" xfId="2" applyAlignment="1">
      <alignment horizontal="center" vertical="center"/>
    </xf>
    <xf numFmtId="0" fontId="1" fillId="0" borderId="0" xfId="2" applyFont="1" applyAlignment="1">
      <alignment horizontal="center" vertical="top"/>
    </xf>
    <xf numFmtId="0" fontId="8" fillId="0" borderId="0" xfId="0" applyFont="1" applyBorder="1" applyAlignment="1">
      <alignment horizontal="right" vertical="center" wrapText="1"/>
    </xf>
    <xf numFmtId="0" fontId="11" fillId="0" borderId="0" xfId="0" applyFont="1" applyBorder="1" applyAlignment="1"/>
    <xf numFmtId="0" fontId="12" fillId="0" borderId="0" xfId="0" applyFont="1" applyBorder="1" applyAlignment="1">
      <alignment horizontal="left" vertical="center"/>
    </xf>
    <xf numFmtId="0" fontId="13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/>
    </xf>
    <xf numFmtId="0" fontId="9" fillId="0" borderId="0" xfId="2" applyFont="1" applyBorder="1" applyAlignment="1">
      <alignment horizontal="left" vertical="center" wrapText="1"/>
    </xf>
    <xf numFmtId="0" fontId="9" fillId="0" borderId="0" xfId="2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11" fillId="0" borderId="0" xfId="0" applyFont="1" applyAlignment="1"/>
    <xf numFmtId="0" fontId="13" fillId="0" borderId="0" xfId="2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left" vertical="center" wrapText="1"/>
    </xf>
    <xf numFmtId="0" fontId="8" fillId="0" borderId="0" xfId="2" applyFont="1" applyAlignment="1">
      <alignment horizontal="left" vertical="center"/>
    </xf>
  </cellXfs>
  <cellStyles count="3">
    <cellStyle name="Обычный" xfId="0" builtinId="0"/>
    <cellStyle name="Обычный 2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4"/>
  <sheetViews>
    <sheetView view="pageBreakPreview" topLeftCell="A79" zoomScale="70" zoomScaleNormal="100" zoomScaleSheetLayoutView="70" workbookViewId="0">
      <selection activeCell="A95" sqref="A95"/>
    </sheetView>
  </sheetViews>
  <sheetFormatPr defaultColWidth="8.85546875" defaultRowHeight="15" x14ac:dyDescent="0.25"/>
  <cols>
    <col min="1" max="1" width="4.5703125" style="12" customWidth="1"/>
    <col min="2" max="2" width="68.28515625" style="55" customWidth="1"/>
    <col min="3" max="9" width="15.7109375" style="50" customWidth="1"/>
    <col min="10" max="10" width="8.85546875" style="12"/>
    <col min="11" max="11" width="14.5703125" style="12" bestFit="1" customWidth="1"/>
    <col min="12" max="12" width="15.42578125" style="12" bestFit="1" customWidth="1"/>
    <col min="13" max="16" width="8.85546875" style="12"/>
    <col min="17" max="17" width="10.28515625" style="12" bestFit="1" customWidth="1"/>
    <col min="18" max="16384" width="8.85546875" style="12"/>
  </cols>
  <sheetData>
    <row r="1" spans="1:10" ht="15.75" x14ac:dyDescent="0.25">
      <c r="A1" s="105" t="s">
        <v>139</v>
      </c>
      <c r="B1" s="105"/>
      <c r="C1" s="105"/>
      <c r="D1" s="105"/>
      <c r="E1" s="105"/>
      <c r="F1" s="105"/>
      <c r="G1" s="105"/>
      <c r="H1" s="105"/>
      <c r="I1" s="105"/>
      <c r="J1" s="106"/>
    </row>
    <row r="2" spans="1:10" ht="15.75" x14ac:dyDescent="0.2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6"/>
    </row>
    <row r="3" spans="1:10" ht="15.75" x14ac:dyDescent="0.25">
      <c r="A3" s="105" t="s">
        <v>124</v>
      </c>
      <c r="B3" s="105"/>
      <c r="C3" s="105"/>
      <c r="D3" s="105"/>
      <c r="E3" s="105"/>
      <c r="F3" s="105"/>
      <c r="G3" s="105"/>
      <c r="H3" s="105"/>
      <c r="I3" s="105"/>
      <c r="J3" s="106"/>
    </row>
    <row r="4" spans="1:10" ht="15.75" x14ac:dyDescent="0.25">
      <c r="A4" s="13" t="s">
        <v>1</v>
      </c>
    </row>
    <row r="5" spans="1:10" ht="18.75" x14ac:dyDescent="0.25">
      <c r="A5" s="108" t="s">
        <v>2</v>
      </c>
      <c r="B5" s="108"/>
      <c r="C5" s="108"/>
      <c r="D5" s="108"/>
      <c r="E5" s="108"/>
      <c r="F5" s="108"/>
      <c r="G5" s="108"/>
      <c r="H5" s="108"/>
      <c r="I5" s="108"/>
    </row>
    <row r="6" spans="1:10" ht="15.75" x14ac:dyDescent="0.25">
      <c r="A6" s="13"/>
    </row>
    <row r="7" spans="1:10" ht="18.75" x14ac:dyDescent="0.25">
      <c r="A7" s="107" t="s">
        <v>85</v>
      </c>
      <c r="B7" s="107"/>
      <c r="C7" s="107"/>
      <c r="D7" s="107"/>
      <c r="E7" s="107"/>
      <c r="F7" s="107"/>
      <c r="G7" s="107"/>
      <c r="H7" s="107"/>
      <c r="I7" s="107"/>
      <c r="J7" s="14"/>
    </row>
    <row r="8" spans="1:10" ht="33.75" customHeight="1" x14ac:dyDescent="0.25">
      <c r="A8" s="112" t="s">
        <v>3</v>
      </c>
      <c r="B8" s="112"/>
      <c r="C8" s="112"/>
      <c r="D8" s="112"/>
      <c r="E8" s="112"/>
      <c r="F8" s="112"/>
      <c r="G8" s="112"/>
      <c r="H8" s="112"/>
      <c r="I8" s="112"/>
      <c r="J8" s="14"/>
    </row>
    <row r="9" spans="1:10" ht="20.25" customHeight="1" x14ac:dyDescent="0.25">
      <c r="A9" s="112" t="s">
        <v>125</v>
      </c>
      <c r="B9" s="112"/>
      <c r="C9" s="112"/>
      <c r="D9" s="112"/>
      <c r="E9" s="112"/>
      <c r="F9" s="112"/>
      <c r="G9" s="112"/>
      <c r="H9" s="112"/>
      <c r="I9" s="112"/>
      <c r="J9" s="14"/>
    </row>
    <row r="10" spans="1:10" ht="15.75" x14ac:dyDescent="0.25">
      <c r="A10" s="113" t="s">
        <v>4</v>
      </c>
      <c r="B10" s="113" t="s">
        <v>5</v>
      </c>
      <c r="C10" s="113" t="s">
        <v>6</v>
      </c>
      <c r="D10" s="113" t="s">
        <v>7</v>
      </c>
      <c r="E10" s="113" t="s">
        <v>8</v>
      </c>
      <c r="F10" s="113" t="s">
        <v>9</v>
      </c>
      <c r="G10" s="113" t="s">
        <v>10</v>
      </c>
      <c r="H10" s="113"/>
      <c r="I10" s="113"/>
    </row>
    <row r="11" spans="1:10" ht="63" x14ac:dyDescent="0.25">
      <c r="A11" s="113"/>
      <c r="B11" s="113"/>
      <c r="C11" s="113"/>
      <c r="D11" s="113"/>
      <c r="E11" s="113"/>
      <c r="F11" s="113"/>
      <c r="G11" s="36" t="s">
        <v>11</v>
      </c>
      <c r="H11" s="36" t="s">
        <v>12</v>
      </c>
      <c r="I11" s="36" t="s">
        <v>13</v>
      </c>
    </row>
    <row r="12" spans="1:10" s="15" customFormat="1" ht="18" customHeight="1" x14ac:dyDescent="0.25">
      <c r="A12" s="37">
        <v>1</v>
      </c>
      <c r="B12" s="56" t="s">
        <v>14</v>
      </c>
      <c r="C12" s="38"/>
      <c r="D12" s="38"/>
      <c r="E12" s="46"/>
      <c r="F12" s="46">
        <f>F13+F18+F19+F20+F21+F22+F23</f>
        <v>6237500</v>
      </c>
      <c r="G12" s="46">
        <f t="shared" ref="G12:I12" si="0">G13+G18+G19+G20+G21+G22+G23</f>
        <v>0</v>
      </c>
      <c r="H12" s="46">
        <f t="shared" si="0"/>
        <v>0</v>
      </c>
      <c r="I12" s="46">
        <f t="shared" si="0"/>
        <v>6237500</v>
      </c>
    </row>
    <row r="13" spans="1:10" ht="18" customHeight="1" x14ac:dyDescent="0.25">
      <c r="A13" s="39"/>
      <c r="B13" s="57" t="s">
        <v>15</v>
      </c>
      <c r="C13" s="41"/>
      <c r="D13" s="41"/>
      <c r="E13" s="47"/>
      <c r="F13" s="46">
        <f>SUM(F14:F17)</f>
        <v>5250000</v>
      </c>
      <c r="G13" s="46">
        <f t="shared" ref="G13:I13" si="1">SUM(G14:G17)</f>
        <v>0</v>
      </c>
      <c r="H13" s="46">
        <f t="shared" si="1"/>
        <v>0</v>
      </c>
      <c r="I13" s="46">
        <f t="shared" si="1"/>
        <v>5250000</v>
      </c>
    </row>
    <row r="14" spans="1:10" ht="18" customHeight="1" x14ac:dyDescent="0.25">
      <c r="A14" s="39"/>
      <c r="B14" s="57" t="s">
        <v>16</v>
      </c>
      <c r="C14" s="41">
        <v>0.5</v>
      </c>
      <c r="D14" s="41">
        <v>10</v>
      </c>
      <c r="E14" s="47">
        <v>150000</v>
      </c>
      <c r="F14" s="47">
        <f>D14*E14</f>
        <v>1500000</v>
      </c>
      <c r="G14" s="47"/>
      <c r="H14" s="47"/>
      <c r="I14" s="47">
        <f t="shared" ref="I14:I34" si="2">F14-G14-H14</f>
        <v>1500000</v>
      </c>
    </row>
    <row r="15" spans="1:10" ht="18" customHeight="1" x14ac:dyDescent="0.25">
      <c r="A15" s="39"/>
      <c r="B15" s="57" t="s">
        <v>18</v>
      </c>
      <c r="C15" s="41">
        <v>0.5</v>
      </c>
      <c r="D15" s="41">
        <v>10</v>
      </c>
      <c r="E15" s="47">
        <v>125000</v>
      </c>
      <c r="F15" s="47">
        <f t="shared" ref="F15:F21" si="3">D15*E15</f>
        <v>1250000</v>
      </c>
      <c r="G15" s="47"/>
      <c r="H15" s="47"/>
      <c r="I15" s="47">
        <f t="shared" si="2"/>
        <v>1250000</v>
      </c>
    </row>
    <row r="16" spans="1:10" ht="18" customHeight="1" x14ac:dyDescent="0.25">
      <c r="A16" s="39"/>
      <c r="B16" s="57" t="s">
        <v>19</v>
      </c>
      <c r="C16" s="41">
        <v>0.5</v>
      </c>
      <c r="D16" s="41">
        <v>10</v>
      </c>
      <c r="E16" s="47">
        <v>125000</v>
      </c>
      <c r="F16" s="47">
        <f t="shared" si="3"/>
        <v>1250000</v>
      </c>
      <c r="G16" s="47"/>
      <c r="H16" s="47"/>
      <c r="I16" s="47">
        <f t="shared" si="2"/>
        <v>1250000</v>
      </c>
    </row>
    <row r="17" spans="1:9" ht="18" customHeight="1" x14ac:dyDescent="0.25">
      <c r="A17" s="39"/>
      <c r="B17" s="57" t="s">
        <v>20</v>
      </c>
      <c r="C17" s="41">
        <v>0.5</v>
      </c>
      <c r="D17" s="41">
        <v>10</v>
      </c>
      <c r="E17" s="47">
        <v>125000</v>
      </c>
      <c r="F17" s="47">
        <f t="shared" si="3"/>
        <v>1250000</v>
      </c>
      <c r="G17" s="47"/>
      <c r="H17" s="47"/>
      <c r="I17" s="47">
        <f t="shared" si="2"/>
        <v>1250000</v>
      </c>
    </row>
    <row r="18" spans="1:9" s="16" customFormat="1" ht="18" customHeight="1" x14ac:dyDescent="0.25">
      <c r="A18" s="39"/>
      <c r="B18" s="57" t="s">
        <v>21</v>
      </c>
      <c r="C18" s="41" t="s">
        <v>22</v>
      </c>
      <c r="D18" s="41">
        <v>10</v>
      </c>
      <c r="E18" s="47">
        <v>43890</v>
      </c>
      <c r="F18" s="47">
        <f t="shared" si="3"/>
        <v>438900</v>
      </c>
      <c r="G18" s="47"/>
      <c r="H18" s="47"/>
      <c r="I18" s="47">
        <f t="shared" si="2"/>
        <v>438900</v>
      </c>
    </row>
    <row r="19" spans="1:9" s="16" customFormat="1" ht="18" customHeight="1" x14ac:dyDescent="0.25">
      <c r="A19" s="39"/>
      <c r="B19" s="57" t="s">
        <v>23</v>
      </c>
      <c r="C19" s="41" t="s">
        <v>22</v>
      </c>
      <c r="D19" s="41">
        <v>10</v>
      </c>
      <c r="E19" s="47">
        <v>15750</v>
      </c>
      <c r="F19" s="47">
        <f t="shared" si="3"/>
        <v>157500</v>
      </c>
      <c r="G19" s="47"/>
      <c r="H19" s="47"/>
      <c r="I19" s="47">
        <f t="shared" si="2"/>
        <v>157500</v>
      </c>
    </row>
    <row r="20" spans="1:9" s="16" customFormat="1" ht="18" customHeight="1" x14ac:dyDescent="0.25">
      <c r="A20" s="39"/>
      <c r="B20" s="57" t="s">
        <v>24</v>
      </c>
      <c r="C20" s="41" t="s">
        <v>25</v>
      </c>
      <c r="D20" s="41">
        <v>10</v>
      </c>
      <c r="E20" s="47">
        <v>19769</v>
      </c>
      <c r="F20" s="47">
        <f t="shared" si="3"/>
        <v>197690</v>
      </c>
      <c r="G20" s="47"/>
      <c r="H20" s="47"/>
      <c r="I20" s="47">
        <f t="shared" si="2"/>
        <v>197690</v>
      </c>
    </row>
    <row r="21" spans="1:9" s="16" customFormat="1" ht="18" customHeight="1" x14ac:dyDescent="0.25">
      <c r="A21" s="39"/>
      <c r="B21" s="57" t="s">
        <v>26</v>
      </c>
      <c r="C21" s="41" t="s">
        <v>25</v>
      </c>
      <c r="D21" s="41">
        <v>9</v>
      </c>
      <c r="E21" s="47">
        <v>8990</v>
      </c>
      <c r="F21" s="47">
        <f t="shared" si="3"/>
        <v>80910</v>
      </c>
      <c r="G21" s="47"/>
      <c r="H21" s="47"/>
      <c r="I21" s="47">
        <f t="shared" si="2"/>
        <v>80910</v>
      </c>
    </row>
    <row r="22" spans="1:9" s="16" customFormat="1" ht="47.25" x14ac:dyDescent="0.25">
      <c r="A22" s="39"/>
      <c r="B22" s="57" t="s">
        <v>27</v>
      </c>
      <c r="C22" s="41"/>
      <c r="D22" s="41"/>
      <c r="E22" s="47"/>
      <c r="F22" s="47">
        <f t="shared" ref="F22" si="4">D22*E22</f>
        <v>0</v>
      </c>
      <c r="G22" s="47">
        <f t="shared" ref="G22" si="5">F22</f>
        <v>0</v>
      </c>
      <c r="H22" s="47"/>
      <c r="I22" s="47">
        <f t="shared" si="2"/>
        <v>0</v>
      </c>
    </row>
    <row r="23" spans="1:9" s="16" customFormat="1" ht="18" customHeight="1" x14ac:dyDescent="0.25">
      <c r="A23" s="39"/>
      <c r="B23" s="57" t="s">
        <v>28</v>
      </c>
      <c r="C23" s="41"/>
      <c r="D23" s="41"/>
      <c r="E23" s="47"/>
      <c r="F23" s="47">
        <f>SUM(F24:F26)</f>
        <v>112500</v>
      </c>
      <c r="G23" s="47"/>
      <c r="H23" s="47"/>
      <c r="I23" s="47">
        <f t="shared" si="2"/>
        <v>112500</v>
      </c>
    </row>
    <row r="24" spans="1:9" ht="18" customHeight="1" x14ac:dyDescent="0.25">
      <c r="A24" s="39"/>
      <c r="B24" s="57" t="s">
        <v>29</v>
      </c>
      <c r="C24" s="41" t="s">
        <v>25</v>
      </c>
      <c r="D24" s="41">
        <v>9</v>
      </c>
      <c r="E24" s="47">
        <v>2500</v>
      </c>
      <c r="F24" s="47">
        <f t="shared" ref="F24:F26" si="6">D24*E24</f>
        <v>22500</v>
      </c>
      <c r="G24" s="47"/>
      <c r="H24" s="47"/>
      <c r="I24" s="47"/>
    </row>
    <row r="25" spans="1:9" ht="18" customHeight="1" x14ac:dyDescent="0.25">
      <c r="A25" s="39"/>
      <c r="B25" s="57" t="s">
        <v>30</v>
      </c>
      <c r="C25" s="41" t="s">
        <v>31</v>
      </c>
      <c r="D25" s="41">
        <v>10</v>
      </c>
      <c r="E25" s="47">
        <v>4000</v>
      </c>
      <c r="F25" s="47">
        <f t="shared" si="6"/>
        <v>40000</v>
      </c>
      <c r="G25" s="47"/>
      <c r="H25" s="47"/>
      <c r="I25" s="47"/>
    </row>
    <row r="26" spans="1:9" ht="18" customHeight="1" x14ac:dyDescent="0.25">
      <c r="A26" s="39"/>
      <c r="B26" s="57" t="s">
        <v>32</v>
      </c>
      <c r="C26" s="41" t="s">
        <v>31</v>
      </c>
      <c r="D26" s="41">
        <v>1</v>
      </c>
      <c r="E26" s="47">
        <v>50000</v>
      </c>
      <c r="F26" s="47">
        <f t="shared" si="6"/>
        <v>50000</v>
      </c>
      <c r="G26" s="47"/>
      <c r="H26" s="47"/>
      <c r="I26" s="47"/>
    </row>
    <row r="27" spans="1:9" s="15" customFormat="1" ht="18" customHeight="1" x14ac:dyDescent="0.25">
      <c r="A27" s="37">
        <v>2</v>
      </c>
      <c r="B27" s="56" t="s">
        <v>33</v>
      </c>
      <c r="C27" s="38"/>
      <c r="D27" s="38"/>
      <c r="E27" s="46"/>
      <c r="F27" s="46">
        <f>SUM(F28:F30)</f>
        <v>1492000</v>
      </c>
      <c r="G27" s="46"/>
      <c r="H27" s="46"/>
      <c r="I27" s="46">
        <f t="shared" si="2"/>
        <v>1492000</v>
      </c>
    </row>
    <row r="28" spans="1:9" ht="18" customHeight="1" x14ac:dyDescent="0.25">
      <c r="A28" s="40"/>
      <c r="B28" s="57" t="s">
        <v>34</v>
      </c>
      <c r="C28" s="41" t="s">
        <v>35</v>
      </c>
      <c r="D28" s="41">
        <v>4</v>
      </c>
      <c r="E28" s="47">
        <v>300000</v>
      </c>
      <c r="F28" s="47">
        <f>D28*E28</f>
        <v>1200000</v>
      </c>
      <c r="G28" s="47"/>
      <c r="H28" s="47"/>
      <c r="I28" s="47">
        <f t="shared" si="2"/>
        <v>1200000</v>
      </c>
    </row>
    <row r="29" spans="1:9" ht="18" customHeight="1" x14ac:dyDescent="0.25">
      <c r="A29" s="40"/>
      <c r="B29" s="57" t="s">
        <v>36</v>
      </c>
      <c r="C29" s="41" t="s">
        <v>35</v>
      </c>
      <c r="D29" s="41">
        <v>2</v>
      </c>
      <c r="E29" s="47">
        <v>76000</v>
      </c>
      <c r="F29" s="47">
        <f t="shared" ref="F29:F30" si="7">D29*E29</f>
        <v>152000</v>
      </c>
      <c r="G29" s="47"/>
      <c r="H29" s="47"/>
      <c r="I29" s="47">
        <f t="shared" si="2"/>
        <v>152000</v>
      </c>
    </row>
    <row r="30" spans="1:9" ht="31.5" x14ac:dyDescent="0.25">
      <c r="A30" s="40"/>
      <c r="B30" s="57" t="s">
        <v>37</v>
      </c>
      <c r="C30" s="41" t="s">
        <v>35</v>
      </c>
      <c r="D30" s="41">
        <v>2</v>
      </c>
      <c r="E30" s="47">
        <v>70000</v>
      </c>
      <c r="F30" s="47">
        <f t="shared" si="7"/>
        <v>140000</v>
      </c>
      <c r="G30" s="47"/>
      <c r="H30" s="47"/>
      <c r="I30" s="47">
        <f t="shared" si="2"/>
        <v>140000</v>
      </c>
    </row>
    <row r="31" spans="1:9" s="15" customFormat="1" ht="18" customHeight="1" x14ac:dyDescent="0.25">
      <c r="A31" s="37">
        <v>3</v>
      </c>
      <c r="B31" s="56" t="s">
        <v>38</v>
      </c>
      <c r="C31" s="38"/>
      <c r="D31" s="38"/>
      <c r="E31" s="46"/>
      <c r="F31" s="46">
        <f>F32+F34+F38+F46+F53+F56+F62+F66+F73+F42</f>
        <v>20417500</v>
      </c>
      <c r="G31" s="46">
        <f>G32+G34+G38+G46+G53+G56+G62+G66+G73</f>
        <v>0</v>
      </c>
      <c r="H31" s="46">
        <f>H32+H34+H38+H46+H53+H56+H62+H66+H73</f>
        <v>0</v>
      </c>
      <c r="I31" s="46">
        <f>I32+I34+I38+I46+I53+I56+I62+I66+I73+I42</f>
        <v>20417500</v>
      </c>
    </row>
    <row r="32" spans="1:9" s="15" customFormat="1" ht="82.5" customHeight="1" x14ac:dyDescent="0.25">
      <c r="A32" s="42"/>
      <c r="B32" s="56" t="s">
        <v>39</v>
      </c>
      <c r="C32" s="38"/>
      <c r="D32" s="38"/>
      <c r="E32" s="46"/>
      <c r="F32" s="46">
        <f>F33</f>
        <v>800000</v>
      </c>
      <c r="G32" s="46">
        <f t="shared" ref="G32:I32" si="8">G33</f>
        <v>0</v>
      </c>
      <c r="H32" s="46">
        <f t="shared" si="8"/>
        <v>0</v>
      </c>
      <c r="I32" s="46">
        <f t="shared" si="8"/>
        <v>800000</v>
      </c>
    </row>
    <row r="33" spans="1:9" ht="18" customHeight="1" x14ac:dyDescent="0.25">
      <c r="A33" s="39"/>
      <c r="B33" s="57" t="s">
        <v>43</v>
      </c>
      <c r="C33" s="41" t="s">
        <v>25</v>
      </c>
      <c r="D33" s="41">
        <v>1</v>
      </c>
      <c r="E33" s="47">
        <v>800000</v>
      </c>
      <c r="F33" s="47">
        <f>E33</f>
        <v>800000</v>
      </c>
      <c r="G33" s="47"/>
      <c r="H33" s="47"/>
      <c r="I33" s="47">
        <f t="shared" si="2"/>
        <v>800000</v>
      </c>
    </row>
    <row r="34" spans="1:9" s="15" customFormat="1" ht="117" customHeight="1" x14ac:dyDescent="0.25">
      <c r="A34" s="42"/>
      <c r="B34" s="56" t="s">
        <v>44</v>
      </c>
      <c r="C34" s="38"/>
      <c r="D34" s="38"/>
      <c r="E34" s="46"/>
      <c r="F34" s="46">
        <f>F35+F36+F37</f>
        <v>775000</v>
      </c>
      <c r="G34" s="46"/>
      <c r="H34" s="46"/>
      <c r="I34" s="46">
        <f t="shared" si="2"/>
        <v>775000</v>
      </c>
    </row>
    <row r="35" spans="1:9" ht="18" customHeight="1" x14ac:dyDescent="0.25">
      <c r="A35" s="39"/>
      <c r="B35" s="57" t="s">
        <v>45</v>
      </c>
      <c r="C35" s="41" t="s">
        <v>25</v>
      </c>
      <c r="D35" s="41">
        <v>1</v>
      </c>
      <c r="E35" s="47">
        <v>500000</v>
      </c>
      <c r="F35" s="47">
        <f>E35</f>
        <v>500000</v>
      </c>
      <c r="G35" s="47"/>
      <c r="H35" s="47"/>
      <c r="I35" s="47">
        <f>F35</f>
        <v>500000</v>
      </c>
    </row>
    <row r="36" spans="1:9" ht="18" customHeight="1" x14ac:dyDescent="0.25">
      <c r="A36" s="39"/>
      <c r="B36" s="57" t="s">
        <v>46</v>
      </c>
      <c r="C36" s="41" t="s">
        <v>25</v>
      </c>
      <c r="D36" s="41">
        <v>1</v>
      </c>
      <c r="E36" s="47">
        <f>50*1500</f>
        <v>75000</v>
      </c>
      <c r="F36" s="47">
        <f>E36</f>
        <v>75000</v>
      </c>
      <c r="G36" s="47"/>
      <c r="H36" s="47"/>
      <c r="I36" s="47">
        <f>F36</f>
        <v>75000</v>
      </c>
    </row>
    <row r="37" spans="1:9" ht="18" customHeight="1" x14ac:dyDescent="0.25">
      <c r="A37" s="39"/>
      <c r="B37" s="57" t="s">
        <v>47</v>
      </c>
      <c r="C37" s="41" t="s">
        <v>25</v>
      </c>
      <c r="D37" s="41">
        <v>1</v>
      </c>
      <c r="E37" s="47">
        <v>200000</v>
      </c>
      <c r="F37" s="47">
        <f>E37</f>
        <v>200000</v>
      </c>
      <c r="G37" s="47"/>
      <c r="H37" s="47"/>
      <c r="I37" s="47">
        <f>F37</f>
        <v>200000</v>
      </c>
    </row>
    <row r="38" spans="1:9" s="15" customFormat="1" ht="131.25" customHeight="1" x14ac:dyDescent="0.25">
      <c r="A38" s="42"/>
      <c r="B38" s="56" t="s">
        <v>48</v>
      </c>
      <c r="C38" s="38"/>
      <c r="D38" s="38"/>
      <c r="E38" s="46"/>
      <c r="F38" s="46">
        <f>F39+F40+F41</f>
        <v>1007500</v>
      </c>
      <c r="G38" s="46"/>
      <c r="H38" s="46"/>
      <c r="I38" s="46">
        <f>F38-G38-H38</f>
        <v>1007500</v>
      </c>
    </row>
    <row r="39" spans="1:9" s="17" customFormat="1" ht="32.1" customHeight="1" x14ac:dyDescent="0.25">
      <c r="A39" s="43"/>
      <c r="B39" s="58" t="s">
        <v>49</v>
      </c>
      <c r="C39" s="44" t="s">
        <v>25</v>
      </c>
      <c r="D39" s="44">
        <v>3</v>
      </c>
      <c r="E39" s="48">
        <v>130000</v>
      </c>
      <c r="F39" s="48">
        <f>D39*E39</f>
        <v>390000</v>
      </c>
      <c r="G39" s="48"/>
      <c r="H39" s="48"/>
      <c r="I39" s="48">
        <f t="shared" ref="I39:I53" si="9">F39-G39-H39</f>
        <v>390000</v>
      </c>
    </row>
    <row r="40" spans="1:9" ht="32.1" customHeight="1" x14ac:dyDescent="0.25">
      <c r="A40" s="39"/>
      <c r="B40" s="57" t="s">
        <v>50</v>
      </c>
      <c r="C40" s="41" t="s">
        <v>25</v>
      </c>
      <c r="D40" s="41">
        <v>1</v>
      </c>
      <c r="E40" s="47">
        <v>500000</v>
      </c>
      <c r="F40" s="47">
        <f>D40*E40</f>
        <v>500000</v>
      </c>
      <c r="G40" s="47"/>
      <c r="H40" s="47"/>
      <c r="I40" s="47">
        <f t="shared" si="9"/>
        <v>500000</v>
      </c>
    </row>
    <row r="41" spans="1:9" ht="18" customHeight="1" x14ac:dyDescent="0.25">
      <c r="A41" s="39"/>
      <c r="B41" s="57" t="s">
        <v>51</v>
      </c>
      <c r="C41" s="41" t="s">
        <v>25</v>
      </c>
      <c r="D41" s="41">
        <v>1</v>
      </c>
      <c r="E41" s="47">
        <v>117500</v>
      </c>
      <c r="F41" s="47">
        <f>D41*E41</f>
        <v>117500</v>
      </c>
      <c r="G41" s="47"/>
      <c r="H41" s="47"/>
      <c r="I41" s="47">
        <f t="shared" si="9"/>
        <v>117500</v>
      </c>
    </row>
    <row r="42" spans="1:9" ht="32.1" customHeight="1" x14ac:dyDescent="0.25">
      <c r="A42" s="39"/>
      <c r="B42" s="56" t="s">
        <v>111</v>
      </c>
      <c r="C42" s="41"/>
      <c r="D42" s="41"/>
      <c r="E42" s="47"/>
      <c r="F42" s="46">
        <f>F43+F44+F45</f>
        <v>700000</v>
      </c>
      <c r="G42" s="47"/>
      <c r="H42" s="47"/>
      <c r="I42" s="46">
        <f>SUM(F42+G42+H42)</f>
        <v>700000</v>
      </c>
    </row>
    <row r="43" spans="1:9" ht="18" customHeight="1" x14ac:dyDescent="0.25">
      <c r="A43" s="39"/>
      <c r="B43" s="57" t="s">
        <v>113</v>
      </c>
      <c r="C43" s="41" t="s">
        <v>112</v>
      </c>
      <c r="D43" s="41">
        <v>1</v>
      </c>
      <c r="E43" s="47">
        <v>450000</v>
      </c>
      <c r="F43" s="47">
        <v>450000</v>
      </c>
      <c r="G43" s="47"/>
      <c r="H43" s="47"/>
      <c r="I43" s="47">
        <v>450000</v>
      </c>
    </row>
    <row r="44" spans="1:9" ht="18" customHeight="1" x14ac:dyDescent="0.25">
      <c r="A44" s="39"/>
      <c r="B44" s="57" t="s">
        <v>118</v>
      </c>
      <c r="C44" s="41" t="s">
        <v>25</v>
      </c>
      <c r="D44" s="41">
        <v>1</v>
      </c>
      <c r="E44" s="47">
        <v>150000</v>
      </c>
      <c r="F44" s="47">
        <v>150000</v>
      </c>
      <c r="G44" s="47"/>
      <c r="H44" s="47"/>
      <c r="I44" s="47">
        <v>150000</v>
      </c>
    </row>
    <row r="45" spans="1:9" ht="18" customHeight="1" x14ac:dyDescent="0.25">
      <c r="A45" s="39"/>
      <c r="B45" s="57" t="s">
        <v>130</v>
      </c>
      <c r="C45" s="41" t="s">
        <v>25</v>
      </c>
      <c r="D45" s="41">
        <v>1</v>
      </c>
      <c r="E45" s="47">
        <v>100000</v>
      </c>
      <c r="F45" s="47">
        <v>100000</v>
      </c>
      <c r="G45" s="47"/>
      <c r="H45" s="47"/>
      <c r="I45" s="47">
        <v>100000</v>
      </c>
    </row>
    <row r="46" spans="1:9" s="15" customFormat="1" ht="63" x14ac:dyDescent="0.25">
      <c r="A46" s="42"/>
      <c r="B46" s="56" t="s">
        <v>52</v>
      </c>
      <c r="C46" s="38"/>
      <c r="D46" s="38"/>
      <c r="E46" s="46"/>
      <c r="F46" s="46">
        <f>F47+F48</f>
        <v>3160000</v>
      </c>
      <c r="G46" s="46"/>
      <c r="H46" s="46"/>
      <c r="I46" s="46">
        <f t="shared" si="9"/>
        <v>3160000</v>
      </c>
    </row>
    <row r="47" spans="1:9" ht="18" customHeight="1" x14ac:dyDescent="0.25">
      <c r="A47" s="39"/>
      <c r="B47" s="57" t="s">
        <v>53</v>
      </c>
      <c r="C47" s="41" t="s">
        <v>25</v>
      </c>
      <c r="D47" s="41">
        <v>10</v>
      </c>
      <c r="E47" s="47">
        <v>100000</v>
      </c>
      <c r="F47" s="47">
        <f>D47*E47</f>
        <v>1000000</v>
      </c>
      <c r="G47" s="47"/>
      <c r="H47" s="47"/>
      <c r="I47" s="47">
        <f>F47</f>
        <v>1000000</v>
      </c>
    </row>
    <row r="48" spans="1:9" ht="18" customHeight="1" x14ac:dyDescent="0.25">
      <c r="A48" s="39"/>
      <c r="B48" s="57" t="s">
        <v>42</v>
      </c>
      <c r="C48" s="41"/>
      <c r="D48" s="41"/>
      <c r="E48" s="47"/>
      <c r="F48" s="47">
        <f>SUM(F49:F52)</f>
        <v>2160000</v>
      </c>
      <c r="G48" s="47"/>
      <c r="H48" s="47"/>
      <c r="I48" s="47">
        <f t="shared" si="9"/>
        <v>2160000</v>
      </c>
    </row>
    <row r="49" spans="1:9" ht="18" customHeight="1" x14ac:dyDescent="0.25">
      <c r="A49" s="39"/>
      <c r="B49" s="57" t="s">
        <v>54</v>
      </c>
      <c r="C49" s="41" t="s">
        <v>25</v>
      </c>
      <c r="D49" s="41">
        <v>3</v>
      </c>
      <c r="E49" s="47">
        <v>120000</v>
      </c>
      <c r="F49" s="47">
        <f>D49*E49</f>
        <v>360000</v>
      </c>
      <c r="G49" s="47"/>
      <c r="H49" s="47"/>
      <c r="I49" s="47">
        <f>F49-G49-H49</f>
        <v>360000</v>
      </c>
    </row>
    <row r="50" spans="1:9" ht="31.5" x14ac:dyDescent="0.25">
      <c r="A50" s="39"/>
      <c r="B50" s="57" t="s">
        <v>55</v>
      </c>
      <c r="C50" s="41" t="s">
        <v>25</v>
      </c>
      <c r="D50" s="41">
        <v>1</v>
      </c>
      <c r="E50" s="47">
        <v>400000</v>
      </c>
      <c r="F50" s="47">
        <f>D50*E50</f>
        <v>400000</v>
      </c>
      <c r="G50" s="47"/>
      <c r="H50" s="47"/>
      <c r="I50" s="47">
        <f>F50</f>
        <v>400000</v>
      </c>
    </row>
    <row r="51" spans="1:9" ht="18" customHeight="1" x14ac:dyDescent="0.25">
      <c r="A51" s="39"/>
      <c r="B51" s="57" t="s">
        <v>56</v>
      </c>
      <c r="C51" s="41" t="s">
        <v>25</v>
      </c>
      <c r="D51" s="41">
        <v>20</v>
      </c>
      <c r="E51" s="47">
        <v>45000</v>
      </c>
      <c r="F51" s="47">
        <f t="shared" ref="F51:F52" si="10">D51*E51</f>
        <v>900000</v>
      </c>
      <c r="G51" s="47"/>
      <c r="H51" s="47"/>
      <c r="I51" s="47"/>
    </row>
    <row r="52" spans="1:9" ht="18" customHeight="1" x14ac:dyDescent="0.25">
      <c r="A52" s="39"/>
      <c r="B52" s="57" t="s">
        <v>57</v>
      </c>
      <c r="C52" s="41" t="s">
        <v>25</v>
      </c>
      <c r="D52" s="41">
        <v>20</v>
      </c>
      <c r="E52" s="47">
        <v>25000</v>
      </c>
      <c r="F52" s="47">
        <f t="shared" si="10"/>
        <v>500000</v>
      </c>
      <c r="G52" s="47"/>
      <c r="H52" s="47"/>
      <c r="I52" s="47"/>
    </row>
    <row r="53" spans="1:9" s="15" customFormat="1" ht="177.75" customHeight="1" x14ac:dyDescent="0.25">
      <c r="A53" s="42"/>
      <c r="B53" s="56" t="s">
        <v>131</v>
      </c>
      <c r="C53" s="38"/>
      <c r="D53" s="38"/>
      <c r="E53" s="46">
        <v>0</v>
      </c>
      <c r="F53" s="46">
        <f>F54+F55</f>
        <v>775000</v>
      </c>
      <c r="G53" s="46"/>
      <c r="H53" s="46"/>
      <c r="I53" s="46">
        <f t="shared" si="9"/>
        <v>775000</v>
      </c>
    </row>
    <row r="54" spans="1:9" ht="18" customHeight="1" x14ac:dyDescent="0.25">
      <c r="A54" s="39"/>
      <c r="B54" s="57" t="s">
        <v>143</v>
      </c>
      <c r="C54" s="41" t="s">
        <v>25</v>
      </c>
      <c r="D54" s="41">
        <v>1</v>
      </c>
      <c r="E54" s="47">
        <v>325000</v>
      </c>
      <c r="F54" s="47">
        <v>325000</v>
      </c>
      <c r="G54" s="47"/>
      <c r="H54" s="47"/>
      <c r="I54" s="47">
        <v>325000</v>
      </c>
    </row>
    <row r="55" spans="1:9" ht="18" customHeight="1" x14ac:dyDescent="0.25">
      <c r="A55" s="39"/>
      <c r="B55" s="57" t="s">
        <v>58</v>
      </c>
      <c r="C55" s="41" t="s">
        <v>25</v>
      </c>
      <c r="D55" s="41">
        <v>3</v>
      </c>
      <c r="E55" s="47">
        <v>150000</v>
      </c>
      <c r="F55" s="47">
        <f>D55*E55</f>
        <v>450000</v>
      </c>
      <c r="G55" s="47"/>
      <c r="H55" s="47"/>
      <c r="I55" s="47">
        <f t="shared" ref="I55:I56" si="11">F55-G55-H55</f>
        <v>450000</v>
      </c>
    </row>
    <row r="56" spans="1:9" s="15" customFormat="1" ht="131.25" customHeight="1" x14ac:dyDescent="0.25">
      <c r="A56" s="42"/>
      <c r="B56" s="56" t="s">
        <v>59</v>
      </c>
      <c r="C56" s="38"/>
      <c r="D56" s="38"/>
      <c r="E56" s="46"/>
      <c r="F56" s="46">
        <f>F57+F60</f>
        <v>9850000</v>
      </c>
      <c r="G56" s="46"/>
      <c r="H56" s="46"/>
      <c r="I56" s="46">
        <f t="shared" si="11"/>
        <v>9850000</v>
      </c>
    </row>
    <row r="57" spans="1:9" ht="18" customHeight="1" x14ac:dyDescent="0.25">
      <c r="A57" s="39"/>
      <c r="B57" s="57" t="s">
        <v>41</v>
      </c>
      <c r="C57" s="41"/>
      <c r="D57" s="41"/>
      <c r="E57" s="47"/>
      <c r="F57" s="47">
        <f>F59+F58</f>
        <v>850000</v>
      </c>
      <c r="G57" s="47"/>
      <c r="H57" s="47"/>
      <c r="I57" s="47">
        <f t="shared" ref="I57:I72" si="12">F57-G57-H57</f>
        <v>850000</v>
      </c>
    </row>
    <row r="58" spans="1:9" ht="18" customHeight="1" x14ac:dyDescent="0.25">
      <c r="A58" s="39"/>
      <c r="B58" s="57" t="s">
        <v>110</v>
      </c>
      <c r="C58" s="41"/>
      <c r="D58" s="41">
        <v>1</v>
      </c>
      <c r="E58" s="47">
        <v>450000</v>
      </c>
      <c r="F58" s="47">
        <v>450000</v>
      </c>
      <c r="G58" s="47"/>
      <c r="H58" s="47"/>
      <c r="I58" s="47"/>
    </row>
    <row r="59" spans="1:9" ht="18" customHeight="1" x14ac:dyDescent="0.25">
      <c r="A59" s="39"/>
      <c r="B59" s="57" t="s">
        <v>60</v>
      </c>
      <c r="C59" s="41" t="s">
        <v>61</v>
      </c>
      <c r="D59" s="41">
        <v>4</v>
      </c>
      <c r="E59" s="47">
        <v>100000</v>
      </c>
      <c r="F59" s="47">
        <f>D59*E59</f>
        <v>400000</v>
      </c>
      <c r="G59" s="47"/>
      <c r="H59" s="47"/>
      <c r="I59" s="47">
        <f t="shared" si="12"/>
        <v>400000</v>
      </c>
    </row>
    <row r="60" spans="1:9" ht="18" customHeight="1" x14ac:dyDescent="0.25">
      <c r="A60" s="39"/>
      <c r="B60" s="57" t="s">
        <v>42</v>
      </c>
      <c r="C60" s="41"/>
      <c r="D60" s="41"/>
      <c r="E60" s="47"/>
      <c r="F60" s="47">
        <f>F61</f>
        <v>9000000</v>
      </c>
      <c r="G60" s="47"/>
      <c r="H60" s="47"/>
      <c r="I60" s="47">
        <f t="shared" si="12"/>
        <v>9000000</v>
      </c>
    </row>
    <row r="61" spans="1:9" ht="18" customHeight="1" x14ac:dyDescent="0.25">
      <c r="A61" s="39"/>
      <c r="B61" s="57" t="s">
        <v>62</v>
      </c>
      <c r="C61" s="41" t="s">
        <v>61</v>
      </c>
      <c r="D61" s="41">
        <v>30</v>
      </c>
      <c r="E61" s="47">
        <v>300000</v>
      </c>
      <c r="F61" s="47">
        <f>D61*E61</f>
        <v>9000000</v>
      </c>
      <c r="G61" s="47"/>
      <c r="H61" s="47"/>
      <c r="I61" s="47">
        <f t="shared" si="12"/>
        <v>9000000</v>
      </c>
    </row>
    <row r="62" spans="1:9" s="15" customFormat="1" ht="112.5" customHeight="1" x14ac:dyDescent="0.25">
      <c r="A62" s="42"/>
      <c r="B62" s="56" t="s">
        <v>63</v>
      </c>
      <c r="C62" s="38"/>
      <c r="D62" s="38"/>
      <c r="E62" s="46"/>
      <c r="F62" s="46">
        <f>F63</f>
        <v>2000000</v>
      </c>
      <c r="G62" s="46"/>
      <c r="H62" s="46"/>
      <c r="I62" s="46">
        <f t="shared" si="12"/>
        <v>2000000</v>
      </c>
    </row>
    <row r="63" spans="1:9" ht="18" customHeight="1" x14ac:dyDescent="0.25">
      <c r="A63" s="39"/>
      <c r="B63" s="57" t="s">
        <v>42</v>
      </c>
      <c r="C63" s="41"/>
      <c r="D63" s="41"/>
      <c r="E63" s="47"/>
      <c r="F63" s="47">
        <f>F65+F64</f>
        <v>2000000</v>
      </c>
      <c r="G63" s="47"/>
      <c r="H63" s="47"/>
      <c r="I63" s="47">
        <f t="shared" si="12"/>
        <v>2000000</v>
      </c>
    </row>
    <row r="64" spans="1:9" ht="32.1" customHeight="1" x14ac:dyDescent="0.25">
      <c r="A64" s="39"/>
      <c r="B64" s="57" t="s">
        <v>132</v>
      </c>
      <c r="C64" s="41" t="s">
        <v>61</v>
      </c>
      <c r="D64" s="41">
        <v>1</v>
      </c>
      <c r="E64" s="47">
        <v>400000</v>
      </c>
      <c r="F64" s="47">
        <f>D64*E64</f>
        <v>400000</v>
      </c>
      <c r="G64" s="47"/>
      <c r="H64" s="47"/>
      <c r="I64" s="47">
        <f t="shared" ref="I64" si="13">F64-G64-H64</f>
        <v>400000</v>
      </c>
    </row>
    <row r="65" spans="1:17" ht="47.25" x14ac:dyDescent="0.25">
      <c r="A65" s="39"/>
      <c r="B65" s="57" t="s">
        <v>64</v>
      </c>
      <c r="C65" s="41" t="s">
        <v>61</v>
      </c>
      <c r="D65" s="41">
        <v>8</v>
      </c>
      <c r="E65" s="47">
        <v>200000</v>
      </c>
      <c r="F65" s="47">
        <f>D65*E65</f>
        <v>1600000</v>
      </c>
      <c r="G65" s="47"/>
      <c r="H65" s="47"/>
      <c r="I65" s="47">
        <f t="shared" si="12"/>
        <v>1600000</v>
      </c>
    </row>
    <row r="66" spans="1:17" s="15" customFormat="1" ht="63" x14ac:dyDescent="0.25">
      <c r="A66" s="42"/>
      <c r="B66" s="56" t="s">
        <v>65</v>
      </c>
      <c r="C66" s="38"/>
      <c r="D66" s="38"/>
      <c r="E66" s="46"/>
      <c r="F66" s="46">
        <f>F67</f>
        <v>400000</v>
      </c>
      <c r="G66" s="46"/>
      <c r="H66" s="46"/>
      <c r="I66" s="46">
        <f t="shared" si="12"/>
        <v>400000</v>
      </c>
    </row>
    <row r="67" spans="1:17" ht="31.5" x14ac:dyDescent="0.25">
      <c r="A67" s="39"/>
      <c r="B67" s="57" t="s">
        <v>40</v>
      </c>
      <c r="C67" s="41"/>
      <c r="D67" s="41"/>
      <c r="E67" s="47"/>
      <c r="F67" s="47">
        <f>F68+F69</f>
        <v>400000</v>
      </c>
      <c r="G67" s="47"/>
      <c r="H67" s="47"/>
      <c r="I67" s="47">
        <f t="shared" si="12"/>
        <v>400000</v>
      </c>
    </row>
    <row r="68" spans="1:17" ht="18" customHeight="1" x14ac:dyDescent="0.25">
      <c r="A68" s="39"/>
      <c r="B68" s="57" t="s">
        <v>41</v>
      </c>
      <c r="C68" s="41"/>
      <c r="D68" s="41"/>
      <c r="E68" s="47"/>
      <c r="F68" s="47">
        <v>0</v>
      </c>
      <c r="G68" s="47"/>
      <c r="H68" s="47"/>
      <c r="I68" s="47">
        <f t="shared" si="12"/>
        <v>0</v>
      </c>
    </row>
    <row r="69" spans="1:17" ht="18" customHeight="1" x14ac:dyDescent="0.25">
      <c r="A69" s="39"/>
      <c r="B69" s="57" t="s">
        <v>42</v>
      </c>
      <c r="C69" s="41"/>
      <c r="D69" s="41"/>
      <c r="E69" s="47"/>
      <c r="F69" s="47">
        <f>SUM(F70:F72)</f>
        <v>400000</v>
      </c>
      <c r="G69" s="47"/>
      <c r="H69" s="47"/>
      <c r="I69" s="47">
        <f t="shared" si="12"/>
        <v>400000</v>
      </c>
    </row>
    <row r="70" spans="1:17" ht="18" customHeight="1" x14ac:dyDescent="0.25">
      <c r="A70" s="39"/>
      <c r="B70" s="57" t="s">
        <v>66</v>
      </c>
      <c r="C70" s="41" t="s">
        <v>25</v>
      </c>
      <c r="D70" s="41">
        <v>1</v>
      </c>
      <c r="E70" s="47">
        <v>200000</v>
      </c>
      <c r="F70" s="47">
        <f>D70*E70</f>
        <v>200000</v>
      </c>
      <c r="G70" s="47"/>
      <c r="H70" s="47"/>
      <c r="I70" s="47">
        <f t="shared" si="12"/>
        <v>200000</v>
      </c>
    </row>
    <row r="71" spans="1:17" ht="18" customHeight="1" x14ac:dyDescent="0.25">
      <c r="A71" s="39"/>
      <c r="B71" s="57" t="s">
        <v>67</v>
      </c>
      <c r="C71" s="41" t="s">
        <v>25</v>
      </c>
      <c r="D71" s="41">
        <v>1</v>
      </c>
      <c r="E71" s="47">
        <v>150000</v>
      </c>
      <c r="F71" s="47">
        <f>D71*E71</f>
        <v>150000</v>
      </c>
      <c r="G71" s="47"/>
      <c r="H71" s="47"/>
      <c r="I71" s="47">
        <f t="shared" ref="I71" si="14">F71-G71-H71</f>
        <v>150000</v>
      </c>
    </row>
    <row r="72" spans="1:17" ht="18" customHeight="1" x14ac:dyDescent="0.25">
      <c r="A72" s="39"/>
      <c r="B72" s="57" t="s">
        <v>68</v>
      </c>
      <c r="C72" s="41" t="s">
        <v>25</v>
      </c>
      <c r="D72" s="41">
        <v>1</v>
      </c>
      <c r="E72" s="47">
        <v>50000</v>
      </c>
      <c r="F72" s="47">
        <f>D72*E72</f>
        <v>50000</v>
      </c>
      <c r="G72" s="47"/>
      <c r="H72" s="47"/>
      <c r="I72" s="47">
        <f t="shared" si="12"/>
        <v>50000</v>
      </c>
    </row>
    <row r="73" spans="1:17" s="15" customFormat="1" ht="52.5" customHeight="1" x14ac:dyDescent="0.25">
      <c r="A73" s="42"/>
      <c r="B73" s="56" t="s">
        <v>80</v>
      </c>
      <c r="C73" s="38"/>
      <c r="D73" s="38"/>
      <c r="E73" s="46"/>
      <c r="F73" s="46">
        <f>F74+F77</f>
        <v>950000</v>
      </c>
      <c r="G73" s="46"/>
      <c r="H73" s="46"/>
      <c r="I73" s="46">
        <f t="shared" ref="I73:I77" si="15">F73-G73-H73</f>
        <v>950000</v>
      </c>
    </row>
    <row r="74" spans="1:17" ht="18" customHeight="1" x14ac:dyDescent="0.25">
      <c r="A74" s="39"/>
      <c r="B74" s="57" t="s">
        <v>41</v>
      </c>
      <c r="C74" s="41"/>
      <c r="D74" s="41"/>
      <c r="E74" s="47"/>
      <c r="F74" s="47">
        <f>SUM(F75+F76)</f>
        <v>700000</v>
      </c>
      <c r="G74" s="47"/>
      <c r="H74" s="47"/>
      <c r="I74" s="47">
        <f t="shared" si="15"/>
        <v>700000</v>
      </c>
    </row>
    <row r="75" spans="1:17" ht="18" customHeight="1" x14ac:dyDescent="0.25">
      <c r="A75" s="39"/>
      <c r="B75" s="57" t="s">
        <v>81</v>
      </c>
      <c r="C75" s="41" t="s">
        <v>25</v>
      </c>
      <c r="D75" s="41">
        <v>1</v>
      </c>
      <c r="E75" s="47">
        <v>500000</v>
      </c>
      <c r="F75" s="47">
        <v>500000</v>
      </c>
      <c r="G75" s="47"/>
      <c r="H75" s="47"/>
      <c r="I75" s="47">
        <f t="shared" si="15"/>
        <v>500000</v>
      </c>
    </row>
    <row r="76" spans="1:17" ht="31.5" x14ac:dyDescent="0.25">
      <c r="A76" s="39"/>
      <c r="B76" s="57" t="s">
        <v>116</v>
      </c>
      <c r="C76" s="41" t="s">
        <v>25</v>
      </c>
      <c r="D76" s="41">
        <v>1</v>
      </c>
      <c r="E76" s="47">
        <v>200000</v>
      </c>
      <c r="F76" s="47">
        <v>200000</v>
      </c>
      <c r="G76" s="47"/>
      <c r="H76" s="47"/>
      <c r="I76" s="47">
        <v>200000</v>
      </c>
    </row>
    <row r="77" spans="1:17" ht="18" customHeight="1" x14ac:dyDescent="0.25">
      <c r="A77" s="39"/>
      <c r="B77" s="57" t="s">
        <v>42</v>
      </c>
      <c r="C77" s="41"/>
      <c r="D77" s="41"/>
      <c r="E77" s="47"/>
      <c r="F77" s="47">
        <f>SUM(F78:F79)</f>
        <v>250000</v>
      </c>
      <c r="G77" s="47"/>
      <c r="H77" s="47"/>
      <c r="I77" s="47">
        <f t="shared" si="15"/>
        <v>250000</v>
      </c>
    </row>
    <row r="78" spans="1:17" ht="18" customHeight="1" x14ac:dyDescent="0.25">
      <c r="A78" s="39"/>
      <c r="B78" s="57" t="s">
        <v>82</v>
      </c>
      <c r="C78" s="41" t="s">
        <v>25</v>
      </c>
      <c r="D78" s="41">
        <v>1</v>
      </c>
      <c r="E78" s="47">
        <f>100*1500</f>
        <v>150000</v>
      </c>
      <c r="F78" s="47">
        <f>E78</f>
        <v>150000</v>
      </c>
      <c r="G78" s="47"/>
      <c r="H78" s="47"/>
      <c r="I78" s="47">
        <f>F78</f>
        <v>150000</v>
      </c>
    </row>
    <row r="79" spans="1:17" ht="18" customHeight="1" x14ac:dyDescent="0.25">
      <c r="A79" s="39"/>
      <c r="B79" s="57" t="s">
        <v>47</v>
      </c>
      <c r="C79" s="41" t="s">
        <v>25</v>
      </c>
      <c r="D79" s="41">
        <v>1</v>
      </c>
      <c r="E79" s="47">
        <v>100000</v>
      </c>
      <c r="F79" s="47">
        <f>E79</f>
        <v>100000</v>
      </c>
      <c r="G79" s="47"/>
      <c r="H79" s="47"/>
      <c r="I79" s="47"/>
    </row>
    <row r="80" spans="1:17" s="15" customFormat="1" ht="18" customHeight="1" x14ac:dyDescent="0.25">
      <c r="A80" s="42"/>
      <c r="B80" s="56" t="s">
        <v>83</v>
      </c>
      <c r="C80" s="38"/>
      <c r="D80" s="38"/>
      <c r="E80" s="46"/>
      <c r="F80" s="46">
        <f>F31+F27+F12</f>
        <v>28147000</v>
      </c>
      <c r="G80" s="46">
        <f>G31+G27+G12</f>
        <v>0</v>
      </c>
      <c r="H80" s="46">
        <f>H31+H27+H12</f>
        <v>0</v>
      </c>
      <c r="I80" s="46">
        <f>I31+I27+I12</f>
        <v>28147000</v>
      </c>
      <c r="K80" s="18"/>
      <c r="L80" s="19"/>
      <c r="Q80" s="20"/>
    </row>
    <row r="81" spans="1:12" ht="15.75" hidden="1" x14ac:dyDescent="0.25">
      <c r="A81" s="21"/>
    </row>
    <row r="82" spans="1:12" ht="18" customHeight="1" x14ac:dyDescent="0.25">
      <c r="A82" s="109" t="s">
        <v>84</v>
      </c>
      <c r="B82" s="109"/>
      <c r="C82" s="109"/>
      <c r="D82" s="109"/>
      <c r="E82" s="109"/>
      <c r="F82" s="109"/>
      <c r="G82" s="109"/>
      <c r="H82" s="109"/>
      <c r="I82" s="109"/>
      <c r="L82" s="22"/>
    </row>
    <row r="83" spans="1:12" ht="18" customHeight="1" x14ac:dyDescent="0.25">
      <c r="A83" s="111" t="s">
        <v>85</v>
      </c>
      <c r="B83" s="111"/>
      <c r="C83" s="111"/>
      <c r="D83" s="111"/>
      <c r="E83" s="111"/>
      <c r="F83" s="111"/>
      <c r="G83" s="111"/>
      <c r="H83" s="111"/>
      <c r="I83" s="111"/>
    </row>
    <row r="84" spans="1:12" ht="18" customHeight="1" x14ac:dyDescent="0.25">
      <c r="A84" s="23"/>
      <c r="B84" s="59"/>
      <c r="C84" s="51"/>
      <c r="D84" s="51"/>
      <c r="E84" s="51"/>
      <c r="F84" s="51"/>
      <c r="G84" s="51"/>
      <c r="H84" s="51"/>
      <c r="I84" s="51"/>
    </row>
    <row r="85" spans="1:12" ht="18" customHeight="1" x14ac:dyDescent="0.25">
      <c r="A85" s="110" t="s">
        <v>86</v>
      </c>
      <c r="B85" s="110"/>
      <c r="C85" s="110"/>
      <c r="D85" s="110"/>
      <c r="E85" s="110"/>
      <c r="F85" s="110"/>
      <c r="G85" s="110"/>
      <c r="H85" s="110"/>
      <c r="I85" s="110"/>
    </row>
    <row r="86" spans="1:12" ht="18" customHeight="1" x14ac:dyDescent="0.25">
      <c r="A86" s="24" t="s">
        <v>87</v>
      </c>
      <c r="B86" s="75" t="s">
        <v>140</v>
      </c>
      <c r="C86" s="51"/>
      <c r="D86" s="51"/>
      <c r="E86" s="51"/>
      <c r="F86" s="51"/>
      <c r="G86" s="51"/>
      <c r="H86" s="51"/>
      <c r="I86" s="51"/>
    </row>
    <row r="87" spans="1:12" s="30" customFormat="1" ht="18" customHeight="1" x14ac:dyDescent="0.25">
      <c r="A87" s="28" t="s">
        <v>136</v>
      </c>
      <c r="B87" s="28"/>
      <c r="C87" s="82"/>
      <c r="D87" s="29"/>
      <c r="E87" s="29"/>
      <c r="F87" s="52"/>
      <c r="G87" s="52"/>
      <c r="H87" s="52"/>
      <c r="I87" s="52"/>
    </row>
    <row r="88" spans="1:12" s="30" customFormat="1" ht="18" customHeight="1" x14ac:dyDescent="0.25">
      <c r="A88" s="28" t="s">
        <v>88</v>
      </c>
      <c r="B88" s="28"/>
      <c r="C88" s="82"/>
      <c r="D88" s="29"/>
      <c r="E88" s="29"/>
      <c r="F88" s="52"/>
      <c r="G88" s="52"/>
      <c r="H88" s="52"/>
      <c r="I88" s="52"/>
    </row>
    <row r="89" spans="1:12" s="30" customFormat="1" ht="18" customHeight="1" x14ac:dyDescent="0.25">
      <c r="A89" s="28" t="s">
        <v>89</v>
      </c>
      <c r="B89" s="28"/>
      <c r="C89" s="82"/>
      <c r="D89" s="29"/>
      <c r="E89" s="29"/>
      <c r="F89" s="52"/>
      <c r="G89" s="52"/>
      <c r="H89" s="52"/>
      <c r="I89" s="52"/>
    </row>
    <row r="90" spans="1:12" s="30" customFormat="1" ht="18" customHeight="1" x14ac:dyDescent="0.25">
      <c r="A90" s="28"/>
      <c r="B90" s="28"/>
      <c r="C90" s="49"/>
      <c r="D90" s="31"/>
      <c r="E90" s="31"/>
      <c r="F90" s="53"/>
      <c r="G90" s="53"/>
      <c r="H90" s="53"/>
      <c r="I90" s="53"/>
    </row>
    <row r="91" spans="1:12" s="30" customFormat="1" ht="18" customHeight="1" x14ac:dyDescent="0.25">
      <c r="A91" s="28" t="s">
        <v>145</v>
      </c>
      <c r="B91" s="28"/>
      <c r="C91" s="49"/>
      <c r="D91" s="31"/>
      <c r="E91" s="31"/>
      <c r="F91" s="53"/>
      <c r="G91" s="53"/>
      <c r="H91" s="53"/>
      <c r="I91" s="53"/>
    </row>
    <row r="92" spans="1:12" s="30" customFormat="1" ht="18" customHeight="1" x14ac:dyDescent="0.25">
      <c r="A92" s="32"/>
      <c r="B92" s="29"/>
      <c r="C92" s="49"/>
      <c r="D92" s="31"/>
      <c r="E92" s="31"/>
      <c r="F92" s="53"/>
      <c r="G92" s="53"/>
      <c r="H92" s="53"/>
      <c r="I92" s="53"/>
    </row>
    <row r="93" spans="1:12" s="30" customFormat="1" ht="18" customHeight="1" x14ac:dyDescent="0.25">
      <c r="A93" s="32" t="s">
        <v>147</v>
      </c>
      <c r="B93" s="29"/>
      <c r="C93" s="49"/>
      <c r="D93" s="31"/>
      <c r="E93" s="31"/>
      <c r="F93" s="53"/>
      <c r="G93" s="53"/>
      <c r="H93" s="53"/>
      <c r="I93" s="53"/>
    </row>
    <row r="94" spans="1:12" s="30" customFormat="1" ht="18" customHeight="1" x14ac:dyDescent="0.25">
      <c r="A94" s="32"/>
      <c r="B94" s="29"/>
      <c r="C94" s="49"/>
      <c r="D94" s="31"/>
      <c r="E94" s="31"/>
      <c r="F94" s="53"/>
      <c r="G94" s="53"/>
      <c r="H94" s="53"/>
      <c r="I94" s="53"/>
    </row>
    <row r="95" spans="1:12" s="30" customFormat="1" ht="18" customHeight="1" x14ac:dyDescent="0.25">
      <c r="A95" s="32" t="s">
        <v>146</v>
      </c>
      <c r="B95" s="29"/>
      <c r="C95" s="49"/>
      <c r="D95" s="31"/>
      <c r="E95" s="31"/>
      <c r="F95" s="53"/>
      <c r="G95" s="53"/>
      <c r="H95" s="53"/>
      <c r="I95" s="53"/>
    </row>
    <row r="96" spans="1:12" s="30" customFormat="1" ht="15.75" x14ac:dyDescent="0.25">
      <c r="A96" s="33"/>
      <c r="B96" s="34"/>
      <c r="C96" s="83"/>
      <c r="D96" s="35"/>
      <c r="E96" s="35"/>
      <c r="F96" s="54"/>
      <c r="G96" s="54"/>
      <c r="H96" s="54"/>
      <c r="I96" s="54"/>
    </row>
    <row r="97" spans="1:9" ht="15.75" x14ac:dyDescent="0.25">
      <c r="A97" s="25"/>
      <c r="B97" s="59"/>
      <c r="C97" s="51"/>
      <c r="D97" s="51"/>
      <c r="E97" s="51"/>
      <c r="F97" s="51"/>
      <c r="G97" s="51"/>
      <c r="H97" s="51"/>
      <c r="I97" s="51"/>
    </row>
    <row r="98" spans="1:9" ht="15.75" x14ac:dyDescent="0.25">
      <c r="A98" s="25"/>
      <c r="B98" s="59"/>
      <c r="C98" s="51"/>
      <c r="D98" s="51"/>
      <c r="E98" s="51"/>
      <c r="F98" s="51"/>
      <c r="G98" s="51"/>
      <c r="H98" s="51"/>
      <c r="I98" s="51"/>
    </row>
    <row r="99" spans="1:9" ht="15.75" x14ac:dyDescent="0.25">
      <c r="A99" s="25"/>
      <c r="B99" s="59"/>
      <c r="C99" s="51"/>
      <c r="D99" s="51"/>
      <c r="E99" s="51"/>
      <c r="F99" s="51"/>
      <c r="G99" s="51"/>
      <c r="H99" s="51"/>
      <c r="I99" s="51"/>
    </row>
    <row r="100" spans="1:9" ht="15.75" x14ac:dyDescent="0.25">
      <c r="A100" s="25"/>
      <c r="B100" s="59"/>
      <c r="C100" s="51"/>
      <c r="D100" s="51"/>
      <c r="E100" s="51"/>
      <c r="F100" s="51"/>
      <c r="G100" s="51"/>
      <c r="H100" s="51"/>
      <c r="I100" s="51"/>
    </row>
    <row r="101" spans="1:9" ht="15.75" x14ac:dyDescent="0.25">
      <c r="A101" s="25"/>
      <c r="B101" s="59"/>
      <c r="C101" s="51"/>
      <c r="D101" s="51"/>
      <c r="E101" s="51"/>
      <c r="F101" s="51"/>
      <c r="G101" s="51"/>
      <c r="H101" s="51"/>
      <c r="I101" s="51"/>
    </row>
    <row r="102" spans="1:9" ht="15.75" x14ac:dyDescent="0.25">
      <c r="A102" s="25"/>
      <c r="B102" s="59"/>
      <c r="C102" s="51"/>
      <c r="D102" s="51"/>
      <c r="E102" s="51"/>
      <c r="F102" s="51"/>
      <c r="G102" s="51"/>
      <c r="H102" s="51"/>
      <c r="I102" s="51"/>
    </row>
    <row r="103" spans="1:9" ht="15.75" x14ac:dyDescent="0.25">
      <c r="A103" s="25"/>
    </row>
    <row r="104" spans="1:9" ht="15.75" x14ac:dyDescent="0.25">
      <c r="A104" s="25"/>
    </row>
  </sheetData>
  <mergeCells count="18">
    <mergeCell ref="A82:I82"/>
    <mergeCell ref="A85:I85"/>
    <mergeCell ref="A83:I83"/>
    <mergeCell ref="A8:I8"/>
    <mergeCell ref="A9:I9"/>
    <mergeCell ref="G10:I10"/>
    <mergeCell ref="A10:A11"/>
    <mergeCell ref="B10:B11"/>
    <mergeCell ref="C10:C11"/>
    <mergeCell ref="D10:D11"/>
    <mergeCell ref="E10:E11"/>
    <mergeCell ref="F10:F11"/>
    <mergeCell ref="A1:I1"/>
    <mergeCell ref="A2:I2"/>
    <mergeCell ref="A3:I3"/>
    <mergeCell ref="J1:J3"/>
    <mergeCell ref="A7:I7"/>
    <mergeCell ref="A5:I5"/>
  </mergeCells>
  <pageMargins left="0.7" right="0.7" top="0.75" bottom="0.75" header="0.3" footer="0.3"/>
  <pageSetup paperSize="9" scale="47" fitToHeight="0" orientation="portrait" r:id="rId1"/>
  <rowBreaks count="1" manualBreakCount="1">
    <brk id="54" max="8" man="1"/>
  </rowBreaks>
  <colBreaks count="1" manualBreakCount="1">
    <brk id="9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3"/>
  <sheetViews>
    <sheetView view="pageBreakPreview" topLeftCell="A52" zoomScale="70" zoomScaleNormal="90" zoomScaleSheetLayoutView="70" workbookViewId="0">
      <selection activeCell="A104" sqref="A104:I104"/>
    </sheetView>
  </sheetViews>
  <sheetFormatPr defaultColWidth="8.85546875" defaultRowHeight="15" x14ac:dyDescent="0.25"/>
  <cols>
    <col min="1" max="1" width="4.5703125" customWidth="1"/>
    <col min="2" max="2" width="73.5703125" style="45" customWidth="1"/>
    <col min="3" max="3" width="15.7109375" style="53" customWidth="1"/>
    <col min="4" max="9" width="15.7109375" style="71" customWidth="1"/>
    <col min="10" max="10" width="14.7109375" customWidth="1"/>
    <col min="11" max="11" width="13.85546875" bestFit="1" customWidth="1"/>
    <col min="12" max="12" width="15.42578125" bestFit="1" customWidth="1"/>
  </cols>
  <sheetData>
    <row r="1" spans="1:10" ht="15.6" customHeight="1" x14ac:dyDescent="0.25">
      <c r="A1" s="114" t="s">
        <v>137</v>
      </c>
      <c r="B1" s="114"/>
      <c r="C1" s="114"/>
      <c r="D1" s="114"/>
      <c r="E1" s="114"/>
      <c r="F1" s="114"/>
      <c r="G1" s="114"/>
      <c r="H1" s="114"/>
      <c r="I1" s="114"/>
      <c r="J1" s="115"/>
    </row>
    <row r="2" spans="1:10" ht="15.6" customHeight="1" x14ac:dyDescent="0.25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5"/>
    </row>
    <row r="3" spans="1:10" ht="15.6" customHeight="1" x14ac:dyDescent="0.25">
      <c r="A3" s="114" t="s">
        <v>124</v>
      </c>
      <c r="B3" s="114"/>
      <c r="C3" s="114"/>
      <c r="D3" s="114"/>
      <c r="E3" s="114"/>
      <c r="F3" s="114"/>
      <c r="G3" s="114"/>
      <c r="H3" s="114"/>
      <c r="I3" s="114"/>
      <c r="J3" s="115"/>
    </row>
    <row r="4" spans="1:10" ht="15.75" x14ac:dyDescent="0.25">
      <c r="A4" s="4" t="s">
        <v>1</v>
      </c>
    </row>
    <row r="5" spans="1:10" ht="18.75" x14ac:dyDescent="0.25">
      <c r="A5" s="116" t="s">
        <v>91</v>
      </c>
      <c r="B5" s="116"/>
      <c r="C5" s="116"/>
      <c r="D5" s="116"/>
      <c r="E5" s="116"/>
      <c r="F5" s="116"/>
      <c r="G5" s="116"/>
      <c r="H5" s="116"/>
      <c r="I5" s="116"/>
    </row>
    <row r="6" spans="1:10" ht="15.75" x14ac:dyDescent="0.25">
      <c r="A6" s="4"/>
    </row>
    <row r="7" spans="1:10" ht="18.75" x14ac:dyDescent="0.25">
      <c r="A7" s="117" t="s">
        <v>85</v>
      </c>
      <c r="B7" s="117"/>
      <c r="C7" s="117"/>
      <c r="D7" s="117"/>
      <c r="E7" s="117"/>
      <c r="F7" s="117"/>
      <c r="G7" s="117"/>
      <c r="H7" s="117"/>
      <c r="I7" s="117"/>
      <c r="J7" s="3"/>
    </row>
    <row r="8" spans="1:10" ht="36" customHeight="1" x14ac:dyDescent="0.25">
      <c r="A8" s="118" t="s">
        <v>3</v>
      </c>
      <c r="B8" s="118"/>
      <c r="C8" s="118"/>
      <c r="D8" s="118"/>
      <c r="E8" s="118"/>
      <c r="F8" s="118"/>
      <c r="G8" s="118"/>
      <c r="H8" s="118"/>
      <c r="I8" s="118"/>
      <c r="J8" s="3"/>
    </row>
    <row r="9" spans="1:10" ht="18.75" customHeight="1" x14ac:dyDescent="0.25">
      <c r="A9" s="118" t="s">
        <v>128</v>
      </c>
      <c r="B9" s="118"/>
      <c r="C9" s="118"/>
      <c r="D9" s="118"/>
      <c r="E9" s="118"/>
      <c r="F9" s="118"/>
      <c r="G9" s="118"/>
      <c r="H9" s="118"/>
      <c r="I9" s="118"/>
      <c r="J9" s="3"/>
    </row>
    <row r="10" spans="1:10" s="84" customFormat="1" ht="15.75" x14ac:dyDescent="0.25">
      <c r="A10" s="113" t="s">
        <v>4</v>
      </c>
      <c r="B10" s="113" t="s">
        <v>5</v>
      </c>
      <c r="C10" s="113" t="s">
        <v>6</v>
      </c>
      <c r="D10" s="113" t="s">
        <v>7</v>
      </c>
      <c r="E10" s="113" t="s">
        <v>8</v>
      </c>
      <c r="F10" s="113" t="s">
        <v>9</v>
      </c>
      <c r="G10" s="113" t="s">
        <v>10</v>
      </c>
      <c r="H10" s="113"/>
      <c r="I10" s="113"/>
    </row>
    <row r="11" spans="1:10" s="84" customFormat="1" ht="63" x14ac:dyDescent="0.25">
      <c r="A11" s="113"/>
      <c r="B11" s="113"/>
      <c r="C11" s="113"/>
      <c r="D11" s="113"/>
      <c r="E11" s="113"/>
      <c r="F11" s="113"/>
      <c r="G11" s="36" t="s">
        <v>11</v>
      </c>
      <c r="H11" s="36" t="s">
        <v>12</v>
      </c>
      <c r="I11" s="36" t="s">
        <v>13</v>
      </c>
    </row>
    <row r="12" spans="1:10" s="86" customFormat="1" ht="18" customHeight="1" x14ac:dyDescent="0.25">
      <c r="A12" s="37">
        <v>1</v>
      </c>
      <c r="B12" s="56" t="s">
        <v>14</v>
      </c>
      <c r="C12" s="38"/>
      <c r="D12" s="42"/>
      <c r="E12" s="95"/>
      <c r="F12" s="95">
        <f>F13+F17+F18+F19+F20+F21+F22</f>
        <v>6004432</v>
      </c>
      <c r="G12" s="95">
        <f>G13+G17+G18+G19+G20+G21+G22</f>
        <v>0</v>
      </c>
      <c r="H12" s="95">
        <f>H13+H17+H18+H19+H20+H21+H22</f>
        <v>0</v>
      </c>
      <c r="I12" s="95">
        <f>I13+I17+I18+I19+I20+I21+I22</f>
        <v>6004432</v>
      </c>
      <c r="J12" s="85">
        <f>F12-I12</f>
        <v>0</v>
      </c>
    </row>
    <row r="13" spans="1:10" s="86" customFormat="1" ht="18" customHeight="1" x14ac:dyDescent="0.25">
      <c r="A13" s="39"/>
      <c r="B13" s="57" t="s">
        <v>15</v>
      </c>
      <c r="C13" s="41"/>
      <c r="D13" s="39"/>
      <c r="E13" s="96"/>
      <c r="F13" s="95">
        <f>SUM(F14:F16)</f>
        <v>4800000</v>
      </c>
      <c r="G13" s="95">
        <f>SUM(G14:G30)</f>
        <v>0</v>
      </c>
      <c r="H13" s="95">
        <f>SUM(H14:H30)</f>
        <v>0</v>
      </c>
      <c r="I13" s="96">
        <f t="shared" ref="I13:I28" si="0">F13-G13-H13</f>
        <v>4800000</v>
      </c>
      <c r="J13" s="85">
        <f t="shared" ref="J13:J76" si="1">F13-I13</f>
        <v>0</v>
      </c>
    </row>
    <row r="14" spans="1:10" s="87" customFormat="1" ht="18" customHeight="1" x14ac:dyDescent="0.25">
      <c r="A14" s="39"/>
      <c r="B14" s="57" t="s">
        <v>16</v>
      </c>
      <c r="C14" s="41">
        <v>0.5</v>
      </c>
      <c r="D14" s="39">
        <v>12</v>
      </c>
      <c r="E14" s="96">
        <v>150000</v>
      </c>
      <c r="F14" s="96">
        <f>D14*E14</f>
        <v>1800000</v>
      </c>
      <c r="G14" s="96"/>
      <c r="H14" s="96"/>
      <c r="I14" s="96">
        <f t="shared" si="0"/>
        <v>1800000</v>
      </c>
      <c r="J14" s="85">
        <f t="shared" si="1"/>
        <v>0</v>
      </c>
    </row>
    <row r="15" spans="1:10" s="87" customFormat="1" ht="18" customHeight="1" x14ac:dyDescent="0.25">
      <c r="A15" s="39"/>
      <c r="B15" s="57" t="s">
        <v>18</v>
      </c>
      <c r="C15" s="41">
        <v>0.5</v>
      </c>
      <c r="D15" s="39">
        <v>12</v>
      </c>
      <c r="E15" s="96">
        <v>125000</v>
      </c>
      <c r="F15" s="96">
        <f t="shared" ref="F15:F20" si="2">D15*E15</f>
        <v>1500000</v>
      </c>
      <c r="G15" s="96"/>
      <c r="H15" s="96"/>
      <c r="I15" s="96">
        <f t="shared" si="0"/>
        <v>1500000</v>
      </c>
      <c r="J15" s="85">
        <f t="shared" si="1"/>
        <v>0</v>
      </c>
    </row>
    <row r="16" spans="1:10" s="87" customFormat="1" ht="18" customHeight="1" x14ac:dyDescent="0.25">
      <c r="A16" s="39"/>
      <c r="B16" s="57" t="s">
        <v>20</v>
      </c>
      <c r="C16" s="41">
        <v>0.5</v>
      </c>
      <c r="D16" s="39">
        <v>12</v>
      </c>
      <c r="E16" s="96">
        <v>125000</v>
      </c>
      <c r="F16" s="96">
        <f t="shared" si="2"/>
        <v>1500000</v>
      </c>
      <c r="G16" s="96"/>
      <c r="H16" s="96"/>
      <c r="I16" s="96">
        <f t="shared" si="0"/>
        <v>1500000</v>
      </c>
      <c r="J16" s="85">
        <f t="shared" si="1"/>
        <v>0</v>
      </c>
    </row>
    <row r="17" spans="1:10" s="86" customFormat="1" ht="18" customHeight="1" x14ac:dyDescent="0.25">
      <c r="A17" s="39"/>
      <c r="B17" s="57" t="s">
        <v>21</v>
      </c>
      <c r="C17" s="41" t="s">
        <v>22</v>
      </c>
      <c r="D17" s="39">
        <v>12</v>
      </c>
      <c r="E17" s="96">
        <v>33440</v>
      </c>
      <c r="F17" s="96">
        <f t="shared" si="2"/>
        <v>401280</v>
      </c>
      <c r="G17" s="96"/>
      <c r="H17" s="96"/>
      <c r="I17" s="96">
        <f t="shared" si="0"/>
        <v>401280</v>
      </c>
      <c r="J17" s="85">
        <f t="shared" si="1"/>
        <v>0</v>
      </c>
    </row>
    <row r="18" spans="1:10" s="86" customFormat="1" ht="18" customHeight="1" x14ac:dyDescent="0.25">
      <c r="A18" s="39"/>
      <c r="B18" s="57" t="s">
        <v>23</v>
      </c>
      <c r="C18" s="41" t="s">
        <v>22</v>
      </c>
      <c r="D18" s="39">
        <v>12</v>
      </c>
      <c r="E18" s="96">
        <v>12000</v>
      </c>
      <c r="F18" s="96">
        <f t="shared" si="2"/>
        <v>144000</v>
      </c>
      <c r="G18" s="96"/>
      <c r="H18" s="96"/>
      <c r="I18" s="96">
        <f t="shared" si="0"/>
        <v>144000</v>
      </c>
      <c r="J18" s="85">
        <f t="shared" si="1"/>
        <v>0</v>
      </c>
    </row>
    <row r="19" spans="1:10" s="86" customFormat="1" ht="18" customHeight="1" x14ac:dyDescent="0.25">
      <c r="A19" s="39"/>
      <c r="B19" s="57" t="s">
        <v>24</v>
      </c>
      <c r="C19" s="41" t="s">
        <v>25</v>
      </c>
      <c r="D19" s="39">
        <v>12</v>
      </c>
      <c r="E19" s="96">
        <v>18736</v>
      </c>
      <c r="F19" s="96">
        <f t="shared" si="2"/>
        <v>224832</v>
      </c>
      <c r="G19" s="96"/>
      <c r="H19" s="96"/>
      <c r="I19" s="96">
        <f t="shared" si="0"/>
        <v>224832</v>
      </c>
      <c r="J19" s="85">
        <f t="shared" si="1"/>
        <v>0</v>
      </c>
    </row>
    <row r="20" spans="1:10" s="86" customFormat="1" ht="18" customHeight="1" x14ac:dyDescent="0.25">
      <c r="A20" s="39"/>
      <c r="B20" s="57" t="s">
        <v>26</v>
      </c>
      <c r="C20" s="41" t="s">
        <v>25</v>
      </c>
      <c r="D20" s="39">
        <v>12</v>
      </c>
      <c r="E20" s="96">
        <v>12000</v>
      </c>
      <c r="F20" s="96">
        <f t="shared" si="2"/>
        <v>144000</v>
      </c>
      <c r="G20" s="96"/>
      <c r="H20" s="96"/>
      <c r="I20" s="96">
        <f t="shared" si="0"/>
        <v>144000</v>
      </c>
      <c r="J20" s="85">
        <f t="shared" si="1"/>
        <v>0</v>
      </c>
    </row>
    <row r="21" spans="1:10" s="86" customFormat="1" ht="47.25" x14ac:dyDescent="0.25">
      <c r="A21" s="39"/>
      <c r="B21" s="57" t="s">
        <v>27</v>
      </c>
      <c r="C21" s="41"/>
      <c r="D21" s="39"/>
      <c r="E21" s="96"/>
      <c r="F21" s="96">
        <f t="shared" ref="F21:F25" si="3">D21*E21</f>
        <v>0</v>
      </c>
      <c r="G21" s="96"/>
      <c r="H21" s="96"/>
      <c r="I21" s="96">
        <f t="shared" si="0"/>
        <v>0</v>
      </c>
      <c r="J21" s="85">
        <f t="shared" si="1"/>
        <v>0</v>
      </c>
    </row>
    <row r="22" spans="1:10" s="86" customFormat="1" ht="18" customHeight="1" x14ac:dyDescent="0.25">
      <c r="A22" s="42"/>
      <c r="B22" s="56" t="s">
        <v>28</v>
      </c>
      <c r="C22" s="38"/>
      <c r="D22" s="42"/>
      <c r="E22" s="95"/>
      <c r="F22" s="95">
        <f>SUM(F23:F25)</f>
        <v>290320</v>
      </c>
      <c r="G22" s="95"/>
      <c r="H22" s="95"/>
      <c r="I22" s="95">
        <f t="shared" si="0"/>
        <v>290320</v>
      </c>
      <c r="J22" s="85">
        <f t="shared" si="1"/>
        <v>0</v>
      </c>
    </row>
    <row r="23" spans="1:10" s="87" customFormat="1" ht="18" customHeight="1" x14ac:dyDescent="0.25">
      <c r="A23" s="39"/>
      <c r="B23" s="57" t="s">
        <v>29</v>
      </c>
      <c r="C23" s="41" t="s">
        <v>25</v>
      </c>
      <c r="D23" s="39">
        <v>12</v>
      </c>
      <c r="E23" s="96">
        <v>2500</v>
      </c>
      <c r="F23" s="96">
        <f t="shared" si="3"/>
        <v>30000</v>
      </c>
      <c r="G23" s="96"/>
      <c r="H23" s="96"/>
      <c r="I23" s="96">
        <f t="shared" si="0"/>
        <v>30000</v>
      </c>
      <c r="J23" s="85">
        <f t="shared" si="1"/>
        <v>0</v>
      </c>
    </row>
    <row r="24" spans="1:10" s="87" customFormat="1" ht="18" customHeight="1" x14ac:dyDescent="0.25">
      <c r="A24" s="39"/>
      <c r="B24" s="57" t="s">
        <v>30</v>
      </c>
      <c r="C24" s="41" t="s">
        <v>31</v>
      </c>
      <c r="D24" s="39">
        <v>10</v>
      </c>
      <c r="E24" s="96">
        <v>4000</v>
      </c>
      <c r="F24" s="96">
        <f t="shared" si="3"/>
        <v>40000</v>
      </c>
      <c r="G24" s="96"/>
      <c r="H24" s="96"/>
      <c r="I24" s="96">
        <f t="shared" si="0"/>
        <v>40000</v>
      </c>
      <c r="J24" s="85">
        <f t="shared" si="1"/>
        <v>0</v>
      </c>
    </row>
    <row r="25" spans="1:10" s="87" customFormat="1" ht="18" customHeight="1" x14ac:dyDescent="0.25">
      <c r="A25" s="39"/>
      <c r="B25" s="57" t="s">
        <v>32</v>
      </c>
      <c r="C25" s="41" t="s">
        <v>31</v>
      </c>
      <c r="D25" s="39">
        <v>12</v>
      </c>
      <c r="E25" s="96">
        <v>18360</v>
      </c>
      <c r="F25" s="96">
        <f t="shared" si="3"/>
        <v>220320</v>
      </c>
      <c r="G25" s="96"/>
      <c r="H25" s="96"/>
      <c r="I25" s="96">
        <f t="shared" si="0"/>
        <v>220320</v>
      </c>
      <c r="J25" s="85">
        <f t="shared" si="1"/>
        <v>0</v>
      </c>
    </row>
    <row r="26" spans="1:10" s="86" customFormat="1" ht="18" customHeight="1" x14ac:dyDescent="0.25">
      <c r="A26" s="40">
        <v>2</v>
      </c>
      <c r="B26" s="56" t="s">
        <v>33</v>
      </c>
      <c r="C26" s="41"/>
      <c r="D26" s="39"/>
      <c r="E26" s="96"/>
      <c r="F26" s="95">
        <f>SUM(F27:F28)</f>
        <v>320000</v>
      </c>
      <c r="G26" s="96"/>
      <c r="H26" s="96"/>
      <c r="I26" s="95">
        <f t="shared" si="0"/>
        <v>320000</v>
      </c>
      <c r="J26" s="85">
        <f t="shared" si="1"/>
        <v>0</v>
      </c>
    </row>
    <row r="27" spans="1:10" s="87" customFormat="1" ht="18" customHeight="1" x14ac:dyDescent="0.25">
      <c r="A27" s="40"/>
      <c r="B27" s="57" t="s">
        <v>92</v>
      </c>
      <c r="C27" s="41" t="s">
        <v>35</v>
      </c>
      <c r="D27" s="39">
        <v>1</v>
      </c>
      <c r="E27" s="96">
        <v>200000</v>
      </c>
      <c r="F27" s="96">
        <f t="shared" ref="F27:F28" si="4">D27*E27</f>
        <v>200000</v>
      </c>
      <c r="G27" s="96"/>
      <c r="H27" s="96"/>
      <c r="I27" s="96">
        <f t="shared" si="0"/>
        <v>200000</v>
      </c>
      <c r="J27" s="85">
        <f t="shared" si="1"/>
        <v>0</v>
      </c>
    </row>
    <row r="28" spans="1:10" s="87" customFormat="1" ht="18" customHeight="1" x14ac:dyDescent="0.25">
      <c r="A28" s="40"/>
      <c r="B28" s="57" t="s">
        <v>93</v>
      </c>
      <c r="C28" s="41" t="s">
        <v>35</v>
      </c>
      <c r="D28" s="39">
        <v>1</v>
      </c>
      <c r="E28" s="96">
        <v>120000</v>
      </c>
      <c r="F28" s="96">
        <f t="shared" si="4"/>
        <v>120000</v>
      </c>
      <c r="G28" s="96"/>
      <c r="H28" s="96"/>
      <c r="I28" s="96">
        <f t="shared" si="0"/>
        <v>120000</v>
      </c>
      <c r="J28" s="85">
        <f t="shared" si="1"/>
        <v>0</v>
      </c>
    </row>
    <row r="29" spans="1:10" s="86" customFormat="1" ht="18" customHeight="1" x14ac:dyDescent="0.25">
      <c r="A29" s="37">
        <v>3</v>
      </c>
      <c r="B29" s="56" t="s">
        <v>38</v>
      </c>
      <c r="C29" s="38"/>
      <c r="D29" s="42"/>
      <c r="E29" s="95"/>
      <c r="F29" s="95">
        <f>F31+F42+F51+F56+F62+F68+F75+F92+F36+F30</f>
        <v>21822568</v>
      </c>
      <c r="G29" s="95">
        <f t="shared" ref="G29:I29" si="5">G31+G42+G51+G56+G62+G68+G75+G92+G36+G30</f>
        <v>0</v>
      </c>
      <c r="H29" s="95">
        <f t="shared" si="5"/>
        <v>0</v>
      </c>
      <c r="I29" s="95">
        <f t="shared" si="5"/>
        <v>21822568</v>
      </c>
      <c r="J29" s="85">
        <f t="shared" si="1"/>
        <v>0</v>
      </c>
    </row>
    <row r="30" spans="1:10" s="86" customFormat="1" ht="18" customHeight="1" x14ac:dyDescent="0.25">
      <c r="A30" s="39"/>
      <c r="B30" s="57" t="s">
        <v>19</v>
      </c>
      <c r="C30" s="41" t="s">
        <v>17</v>
      </c>
      <c r="D30" s="39">
        <v>12</v>
      </c>
      <c r="E30" s="96">
        <v>125000</v>
      </c>
      <c r="F30" s="96">
        <f>D30*E30</f>
        <v>1500000</v>
      </c>
      <c r="G30" s="96"/>
      <c r="H30" s="96"/>
      <c r="I30" s="96">
        <f>F30-G30-H30</f>
        <v>1500000</v>
      </c>
      <c r="J30" s="85"/>
    </row>
    <row r="31" spans="1:10" s="86" customFormat="1" ht="113.25" customHeight="1" x14ac:dyDescent="0.25">
      <c r="A31" s="42"/>
      <c r="B31" s="56" t="s">
        <v>129</v>
      </c>
      <c r="C31" s="38"/>
      <c r="D31" s="42"/>
      <c r="E31" s="95"/>
      <c r="F31" s="95">
        <f>F32</f>
        <v>1120000</v>
      </c>
      <c r="G31" s="95"/>
      <c r="H31" s="95"/>
      <c r="I31" s="95">
        <f t="shared" ref="I31:I35" si="6">F31-G31-H31</f>
        <v>1120000</v>
      </c>
      <c r="J31" s="85">
        <f t="shared" si="1"/>
        <v>0</v>
      </c>
    </row>
    <row r="32" spans="1:10" s="87" customFormat="1" ht="32.1" customHeight="1" x14ac:dyDescent="0.25">
      <c r="A32" s="39"/>
      <c r="B32" s="57" t="s">
        <v>40</v>
      </c>
      <c r="C32" s="41"/>
      <c r="D32" s="39"/>
      <c r="E32" s="96"/>
      <c r="F32" s="96">
        <f>F33+F34+F35</f>
        <v>1120000</v>
      </c>
      <c r="G32" s="96"/>
      <c r="H32" s="96"/>
      <c r="I32" s="96">
        <f t="shared" si="6"/>
        <v>1120000</v>
      </c>
      <c r="J32" s="85">
        <f t="shared" si="1"/>
        <v>0</v>
      </c>
    </row>
    <row r="33" spans="1:10" s="87" customFormat="1" ht="32.1" customHeight="1" x14ac:dyDescent="0.25">
      <c r="A33" s="39"/>
      <c r="B33" s="57" t="s">
        <v>49</v>
      </c>
      <c r="C33" s="41" t="s">
        <v>25</v>
      </c>
      <c r="D33" s="39">
        <v>3</v>
      </c>
      <c r="E33" s="96">
        <v>130000</v>
      </c>
      <c r="F33" s="96">
        <f>D33*E33</f>
        <v>390000</v>
      </c>
      <c r="G33" s="96"/>
      <c r="H33" s="96"/>
      <c r="I33" s="96">
        <f t="shared" si="6"/>
        <v>390000</v>
      </c>
      <c r="J33" s="85">
        <f t="shared" si="1"/>
        <v>0</v>
      </c>
    </row>
    <row r="34" spans="1:10" s="87" customFormat="1" ht="32.1" customHeight="1" x14ac:dyDescent="0.25">
      <c r="A34" s="39"/>
      <c r="B34" s="57" t="s">
        <v>50</v>
      </c>
      <c r="C34" s="41" t="s">
        <v>25</v>
      </c>
      <c r="D34" s="39">
        <v>1</v>
      </c>
      <c r="E34" s="96">
        <v>550000</v>
      </c>
      <c r="F34" s="96">
        <f>D34*E34</f>
        <v>550000</v>
      </c>
      <c r="G34" s="96"/>
      <c r="H34" s="96"/>
      <c r="I34" s="96">
        <f t="shared" si="6"/>
        <v>550000</v>
      </c>
      <c r="J34" s="85">
        <f t="shared" si="1"/>
        <v>0</v>
      </c>
    </row>
    <row r="35" spans="1:10" s="87" customFormat="1" ht="18" customHeight="1" x14ac:dyDescent="0.25">
      <c r="A35" s="39"/>
      <c r="B35" s="57" t="s">
        <v>51</v>
      </c>
      <c r="C35" s="41" t="s">
        <v>25</v>
      </c>
      <c r="D35" s="39">
        <v>1</v>
      </c>
      <c r="E35" s="96">
        <v>180000</v>
      </c>
      <c r="F35" s="96">
        <f>D35*E35</f>
        <v>180000</v>
      </c>
      <c r="G35" s="96"/>
      <c r="H35" s="96"/>
      <c r="I35" s="96">
        <f t="shared" si="6"/>
        <v>180000</v>
      </c>
      <c r="J35" s="85">
        <f t="shared" si="1"/>
        <v>0</v>
      </c>
    </row>
    <row r="36" spans="1:10" s="87" customFormat="1" ht="32.1" customHeight="1" x14ac:dyDescent="0.25">
      <c r="A36" s="39"/>
      <c r="B36" s="56" t="s">
        <v>119</v>
      </c>
      <c r="C36" s="41"/>
      <c r="D36" s="39"/>
      <c r="E36" s="96"/>
      <c r="F36" s="95">
        <f>F37</f>
        <v>550000</v>
      </c>
      <c r="G36" s="96"/>
      <c r="H36" s="96"/>
      <c r="I36" s="95">
        <f>SUM(F36+G36+H36)</f>
        <v>550000</v>
      </c>
      <c r="J36" s="85">
        <f t="shared" si="1"/>
        <v>0</v>
      </c>
    </row>
    <row r="37" spans="1:10" s="87" customFormat="1" ht="32.1" customHeight="1" x14ac:dyDescent="0.25">
      <c r="A37" s="39"/>
      <c r="B37" s="57" t="s">
        <v>40</v>
      </c>
      <c r="C37" s="41"/>
      <c r="D37" s="39"/>
      <c r="E37" s="96"/>
      <c r="F37" s="96">
        <f>SUM(F39+F40+F41)</f>
        <v>550000</v>
      </c>
      <c r="G37" s="96"/>
      <c r="H37" s="96"/>
      <c r="I37" s="96">
        <f>SUM(F37+G37+H37)</f>
        <v>550000</v>
      </c>
      <c r="J37" s="85">
        <f t="shared" si="1"/>
        <v>0</v>
      </c>
    </row>
    <row r="38" spans="1:10" s="87" customFormat="1" ht="18" customHeight="1" x14ac:dyDescent="0.25">
      <c r="A38" s="39"/>
      <c r="B38" s="57" t="s">
        <v>41</v>
      </c>
      <c r="C38" s="41"/>
      <c r="D38" s="39"/>
      <c r="E38" s="97" t="s">
        <v>114</v>
      </c>
      <c r="F38" s="97" t="s">
        <v>114</v>
      </c>
      <c r="G38" s="97"/>
      <c r="H38" s="97"/>
      <c r="I38" s="97" t="s">
        <v>114</v>
      </c>
      <c r="J38" s="85"/>
    </row>
    <row r="39" spans="1:10" s="87" customFormat="1" ht="18" customHeight="1" x14ac:dyDescent="0.25">
      <c r="A39" s="39"/>
      <c r="B39" s="57" t="s">
        <v>113</v>
      </c>
      <c r="C39" s="41" t="s">
        <v>112</v>
      </c>
      <c r="D39" s="39">
        <v>1</v>
      </c>
      <c r="E39" s="96">
        <v>300000</v>
      </c>
      <c r="F39" s="96">
        <v>300000</v>
      </c>
      <c r="G39" s="96"/>
      <c r="H39" s="96"/>
      <c r="I39" s="96">
        <f>SUM(F39+G39+H39)</f>
        <v>300000</v>
      </c>
      <c r="J39" s="85">
        <f t="shared" si="1"/>
        <v>0</v>
      </c>
    </row>
    <row r="40" spans="1:10" s="87" customFormat="1" ht="18" customHeight="1" x14ac:dyDescent="0.25">
      <c r="A40" s="39"/>
      <c r="B40" s="57" t="s">
        <v>118</v>
      </c>
      <c r="C40" s="41" t="s">
        <v>25</v>
      </c>
      <c r="D40" s="39">
        <v>1</v>
      </c>
      <c r="E40" s="96">
        <v>150000</v>
      </c>
      <c r="F40" s="96">
        <v>150000</v>
      </c>
      <c r="G40" s="96"/>
      <c r="H40" s="96"/>
      <c r="I40" s="96">
        <v>150000</v>
      </c>
      <c r="J40" s="85">
        <f t="shared" si="1"/>
        <v>0</v>
      </c>
    </row>
    <row r="41" spans="1:10" s="87" customFormat="1" ht="18" customHeight="1" x14ac:dyDescent="0.25">
      <c r="A41" s="39"/>
      <c r="B41" s="57" t="s">
        <v>117</v>
      </c>
      <c r="C41" s="41" t="s">
        <v>25</v>
      </c>
      <c r="D41" s="39">
        <v>1</v>
      </c>
      <c r="E41" s="96">
        <v>100000</v>
      </c>
      <c r="F41" s="96">
        <v>100000</v>
      </c>
      <c r="G41" s="96"/>
      <c r="H41" s="96"/>
      <c r="I41" s="96">
        <v>100000</v>
      </c>
      <c r="J41" s="85">
        <f t="shared" si="1"/>
        <v>0</v>
      </c>
    </row>
    <row r="42" spans="1:10" s="86" customFormat="1" ht="63" x14ac:dyDescent="0.25">
      <c r="A42" s="42"/>
      <c r="B42" s="56" t="s">
        <v>94</v>
      </c>
      <c r="C42" s="38"/>
      <c r="D42" s="42"/>
      <c r="E42" s="95"/>
      <c r="F42" s="95">
        <f>+F43</f>
        <v>3125000</v>
      </c>
      <c r="G42" s="95"/>
      <c r="H42" s="95"/>
      <c r="I42" s="95">
        <f t="shared" ref="I42:I44" si="7">F42-G42-H42</f>
        <v>3125000</v>
      </c>
      <c r="J42" s="85">
        <f t="shared" si="1"/>
        <v>0</v>
      </c>
    </row>
    <row r="43" spans="1:10" s="87" customFormat="1" ht="31.5" x14ac:dyDescent="0.25">
      <c r="A43" s="39"/>
      <c r="B43" s="57" t="s">
        <v>40</v>
      </c>
      <c r="C43" s="41"/>
      <c r="D43" s="39"/>
      <c r="E43" s="96"/>
      <c r="F43" s="96">
        <f>F44+F46</f>
        <v>3125000</v>
      </c>
      <c r="G43" s="96">
        <f t="shared" ref="G43:I43" si="8">G44+G46</f>
        <v>0</v>
      </c>
      <c r="H43" s="96">
        <f t="shared" si="8"/>
        <v>0</v>
      </c>
      <c r="I43" s="96">
        <f t="shared" si="8"/>
        <v>3125000</v>
      </c>
      <c r="J43" s="85">
        <f t="shared" si="1"/>
        <v>0</v>
      </c>
    </row>
    <row r="44" spans="1:10" s="87" customFormat="1" ht="18" customHeight="1" x14ac:dyDescent="0.25">
      <c r="A44" s="39"/>
      <c r="B44" s="57" t="s">
        <v>41</v>
      </c>
      <c r="C44" s="41"/>
      <c r="D44" s="39"/>
      <c r="E44" s="96"/>
      <c r="F44" s="96">
        <f>SUM(F45)</f>
        <v>1000000</v>
      </c>
      <c r="G44" s="96"/>
      <c r="H44" s="96"/>
      <c r="I44" s="96">
        <f t="shared" si="7"/>
        <v>1000000</v>
      </c>
      <c r="J44" s="85">
        <f t="shared" si="1"/>
        <v>0</v>
      </c>
    </row>
    <row r="45" spans="1:10" s="87" customFormat="1" ht="18" customHeight="1" x14ac:dyDescent="0.25">
      <c r="A45" s="39"/>
      <c r="B45" s="57" t="s">
        <v>53</v>
      </c>
      <c r="C45" s="41" t="s">
        <v>25</v>
      </c>
      <c r="D45" s="39">
        <v>10</v>
      </c>
      <c r="E45" s="96">
        <v>100000</v>
      </c>
      <c r="F45" s="96">
        <f>D45*E45</f>
        <v>1000000</v>
      </c>
      <c r="G45" s="96"/>
      <c r="H45" s="96"/>
      <c r="I45" s="96">
        <f>F45</f>
        <v>1000000</v>
      </c>
      <c r="J45" s="85">
        <f t="shared" si="1"/>
        <v>0</v>
      </c>
    </row>
    <row r="46" spans="1:10" s="87" customFormat="1" ht="18" customHeight="1" x14ac:dyDescent="0.25">
      <c r="A46" s="39"/>
      <c r="B46" s="57" t="s">
        <v>42</v>
      </c>
      <c r="C46" s="41"/>
      <c r="D46" s="39"/>
      <c r="E46" s="96"/>
      <c r="F46" s="96">
        <f>SUM(F47:F50)</f>
        <v>2125000</v>
      </c>
      <c r="G46" s="96">
        <f t="shared" ref="G46:I46" si="9">SUM(G47:G50)</f>
        <v>0</v>
      </c>
      <c r="H46" s="96">
        <f t="shared" si="9"/>
        <v>0</v>
      </c>
      <c r="I46" s="96">
        <f t="shared" si="9"/>
        <v>2125000</v>
      </c>
      <c r="J46" s="85">
        <f t="shared" si="1"/>
        <v>0</v>
      </c>
    </row>
    <row r="47" spans="1:10" s="87" customFormat="1" ht="18" customHeight="1" x14ac:dyDescent="0.25">
      <c r="A47" s="39"/>
      <c r="B47" s="57" t="s">
        <v>54</v>
      </c>
      <c r="C47" s="41" t="s">
        <v>25</v>
      </c>
      <c r="D47" s="39">
        <v>3</v>
      </c>
      <c r="E47" s="96">
        <v>150000</v>
      </c>
      <c r="F47" s="96">
        <f>D47*E47</f>
        <v>450000</v>
      </c>
      <c r="G47" s="96"/>
      <c r="H47" s="96"/>
      <c r="I47" s="96">
        <f>F47-G47-H47</f>
        <v>450000</v>
      </c>
      <c r="J47" s="85">
        <f t="shared" si="1"/>
        <v>0</v>
      </c>
    </row>
    <row r="48" spans="1:10" s="87" customFormat="1" ht="31.5" x14ac:dyDescent="0.25">
      <c r="A48" s="39"/>
      <c r="B48" s="57" t="s">
        <v>55</v>
      </c>
      <c r="C48" s="41" t="s">
        <v>25</v>
      </c>
      <c r="D48" s="39">
        <v>1</v>
      </c>
      <c r="E48" s="96">
        <f>5*50*1500</f>
        <v>375000</v>
      </c>
      <c r="F48" s="96">
        <f>D48*E48</f>
        <v>375000</v>
      </c>
      <c r="G48" s="96"/>
      <c r="H48" s="96"/>
      <c r="I48" s="96">
        <f>F48</f>
        <v>375000</v>
      </c>
      <c r="J48" s="85">
        <f t="shared" si="1"/>
        <v>0</v>
      </c>
    </row>
    <row r="49" spans="1:10" s="87" customFormat="1" ht="18" customHeight="1" x14ac:dyDescent="0.25">
      <c r="A49" s="39"/>
      <c r="B49" s="57" t="s">
        <v>56</v>
      </c>
      <c r="C49" s="41" t="s">
        <v>25</v>
      </c>
      <c r="D49" s="39">
        <v>20</v>
      </c>
      <c r="E49" s="96">
        <v>40000</v>
      </c>
      <c r="F49" s="96">
        <f t="shared" ref="F49:F50" si="10">D49*E49</f>
        <v>800000</v>
      </c>
      <c r="G49" s="96"/>
      <c r="H49" s="96"/>
      <c r="I49" s="96">
        <f>F49</f>
        <v>800000</v>
      </c>
      <c r="J49" s="85">
        <f t="shared" si="1"/>
        <v>0</v>
      </c>
    </row>
    <row r="50" spans="1:10" s="87" customFormat="1" ht="18" customHeight="1" x14ac:dyDescent="0.25">
      <c r="A50" s="39"/>
      <c r="B50" s="57" t="s">
        <v>57</v>
      </c>
      <c r="C50" s="41" t="s">
        <v>25</v>
      </c>
      <c r="D50" s="39">
        <v>20</v>
      </c>
      <c r="E50" s="96">
        <v>25000</v>
      </c>
      <c r="F50" s="96">
        <f t="shared" si="10"/>
        <v>500000</v>
      </c>
      <c r="G50" s="96"/>
      <c r="H50" s="96"/>
      <c r="I50" s="96">
        <f>F50</f>
        <v>500000</v>
      </c>
      <c r="J50" s="85">
        <f t="shared" si="1"/>
        <v>0</v>
      </c>
    </row>
    <row r="51" spans="1:10" s="86" customFormat="1" ht="99.75" customHeight="1" x14ac:dyDescent="0.25">
      <c r="A51" s="42"/>
      <c r="B51" s="56" t="s">
        <v>95</v>
      </c>
      <c r="C51" s="38"/>
      <c r="D51" s="42"/>
      <c r="E51" s="95">
        <v>0</v>
      </c>
      <c r="F51" s="95">
        <f>F52</f>
        <v>950000</v>
      </c>
      <c r="G51" s="95"/>
      <c r="H51" s="95"/>
      <c r="I51" s="95">
        <f t="shared" ref="I51:I55" si="11">F51-G51-H51</f>
        <v>950000</v>
      </c>
      <c r="J51" s="85">
        <f t="shared" si="1"/>
        <v>0</v>
      </c>
    </row>
    <row r="52" spans="1:10" s="87" customFormat="1" ht="31.5" x14ac:dyDescent="0.25">
      <c r="A52" s="39"/>
      <c r="B52" s="57" t="s">
        <v>40</v>
      </c>
      <c r="C52" s="41"/>
      <c r="D52" s="39"/>
      <c r="E52" s="96"/>
      <c r="F52" s="96">
        <f>F53</f>
        <v>950000</v>
      </c>
      <c r="G52" s="96"/>
      <c r="H52" s="96"/>
      <c r="I52" s="96">
        <f t="shared" si="11"/>
        <v>950000</v>
      </c>
      <c r="J52" s="85">
        <f t="shared" si="1"/>
        <v>0</v>
      </c>
    </row>
    <row r="53" spans="1:10" s="87" customFormat="1" ht="18" customHeight="1" x14ac:dyDescent="0.25">
      <c r="A53" s="39"/>
      <c r="B53" s="57" t="s">
        <v>42</v>
      </c>
      <c r="C53" s="41"/>
      <c r="D53" s="39"/>
      <c r="E53" s="96"/>
      <c r="F53" s="96">
        <f>SUM(F54:F55)</f>
        <v>950000</v>
      </c>
      <c r="G53" s="96"/>
      <c r="H53" s="96"/>
      <c r="I53" s="96">
        <f t="shared" si="11"/>
        <v>950000</v>
      </c>
      <c r="J53" s="85">
        <f t="shared" si="1"/>
        <v>0</v>
      </c>
    </row>
    <row r="54" spans="1:10" s="87" customFormat="1" ht="18" customHeight="1" x14ac:dyDescent="0.25">
      <c r="A54" s="39"/>
      <c r="B54" s="57" t="s">
        <v>58</v>
      </c>
      <c r="C54" s="41" t="s">
        <v>25</v>
      </c>
      <c r="D54" s="39">
        <v>3</v>
      </c>
      <c r="E54" s="96">
        <v>150000</v>
      </c>
      <c r="F54" s="96">
        <f>D54*E54</f>
        <v>450000</v>
      </c>
      <c r="G54" s="96"/>
      <c r="H54" s="96"/>
      <c r="I54" s="96">
        <f>F54-G54-H54</f>
        <v>450000</v>
      </c>
      <c r="J54" s="85">
        <f t="shared" si="1"/>
        <v>0</v>
      </c>
    </row>
    <row r="55" spans="1:10" s="87" customFormat="1" ht="18" customHeight="1" x14ac:dyDescent="0.25">
      <c r="A55" s="39"/>
      <c r="B55" s="57" t="s">
        <v>96</v>
      </c>
      <c r="C55" s="41" t="s">
        <v>25</v>
      </c>
      <c r="D55" s="39">
        <v>1</v>
      </c>
      <c r="E55" s="98">
        <v>500000</v>
      </c>
      <c r="F55" s="96">
        <f>D55*E55</f>
        <v>500000</v>
      </c>
      <c r="G55" s="96"/>
      <c r="H55" s="96"/>
      <c r="I55" s="96">
        <f t="shared" si="11"/>
        <v>500000</v>
      </c>
      <c r="J55" s="85">
        <f t="shared" si="1"/>
        <v>0</v>
      </c>
    </row>
    <row r="56" spans="1:10" s="86" customFormat="1" ht="113.25" customHeight="1" x14ac:dyDescent="0.25">
      <c r="A56" s="42"/>
      <c r="B56" s="56" t="s">
        <v>97</v>
      </c>
      <c r="C56" s="38"/>
      <c r="D56" s="42"/>
      <c r="E56" s="95"/>
      <c r="F56" s="95">
        <f>F57</f>
        <v>9900000</v>
      </c>
      <c r="G56" s="95"/>
      <c r="H56" s="95"/>
      <c r="I56" s="95">
        <f t="shared" ref="I56:I61" si="12">F56-G56-H56</f>
        <v>9900000</v>
      </c>
      <c r="J56" s="85">
        <f t="shared" si="1"/>
        <v>0</v>
      </c>
    </row>
    <row r="57" spans="1:10" s="87" customFormat="1" ht="31.5" x14ac:dyDescent="0.25">
      <c r="A57" s="39"/>
      <c r="B57" s="57" t="s">
        <v>40</v>
      </c>
      <c r="C57" s="41"/>
      <c r="D57" s="39"/>
      <c r="E57" s="96"/>
      <c r="F57" s="96">
        <f>F58+F60</f>
        <v>9900000</v>
      </c>
      <c r="G57" s="96"/>
      <c r="H57" s="96"/>
      <c r="I57" s="96">
        <f t="shared" si="12"/>
        <v>9900000</v>
      </c>
      <c r="J57" s="85">
        <f t="shared" si="1"/>
        <v>0</v>
      </c>
    </row>
    <row r="58" spans="1:10" s="87" customFormat="1" ht="18" customHeight="1" x14ac:dyDescent="0.25">
      <c r="A58" s="39"/>
      <c r="B58" s="57" t="s">
        <v>41</v>
      </c>
      <c r="C58" s="41"/>
      <c r="D58" s="39"/>
      <c r="E58" s="96"/>
      <c r="F58" s="96">
        <f>F59</f>
        <v>900000</v>
      </c>
      <c r="G58" s="96"/>
      <c r="H58" s="96"/>
      <c r="I58" s="96">
        <f t="shared" si="12"/>
        <v>900000</v>
      </c>
      <c r="J58" s="85">
        <f t="shared" si="1"/>
        <v>0</v>
      </c>
    </row>
    <row r="59" spans="1:10" s="87" customFormat="1" ht="18" customHeight="1" x14ac:dyDescent="0.25">
      <c r="A59" s="39"/>
      <c r="B59" s="57" t="s">
        <v>120</v>
      </c>
      <c r="C59" s="41" t="s">
        <v>61</v>
      </c>
      <c r="D59" s="39">
        <v>2</v>
      </c>
      <c r="E59" s="96">
        <v>450000</v>
      </c>
      <c r="F59" s="96">
        <f>D59*E59</f>
        <v>900000</v>
      </c>
      <c r="G59" s="96"/>
      <c r="H59" s="96"/>
      <c r="I59" s="96">
        <f t="shared" si="12"/>
        <v>900000</v>
      </c>
      <c r="J59" s="85">
        <f t="shared" si="1"/>
        <v>0</v>
      </c>
    </row>
    <row r="60" spans="1:10" s="87" customFormat="1" ht="18" customHeight="1" x14ac:dyDescent="0.25">
      <c r="A60" s="39"/>
      <c r="B60" s="57" t="s">
        <v>42</v>
      </c>
      <c r="C60" s="41"/>
      <c r="D60" s="39"/>
      <c r="E60" s="96"/>
      <c r="F60" s="96">
        <f>F61</f>
        <v>9000000</v>
      </c>
      <c r="G60" s="96"/>
      <c r="H60" s="96"/>
      <c r="I60" s="96">
        <f t="shared" si="12"/>
        <v>9000000</v>
      </c>
      <c r="J60" s="85">
        <f t="shared" si="1"/>
        <v>0</v>
      </c>
    </row>
    <row r="61" spans="1:10" s="87" customFormat="1" ht="18" customHeight="1" x14ac:dyDescent="0.25">
      <c r="A61" s="39"/>
      <c r="B61" s="57" t="s">
        <v>62</v>
      </c>
      <c r="C61" s="41" t="s">
        <v>61</v>
      </c>
      <c r="D61" s="39">
        <v>30</v>
      </c>
      <c r="E61" s="96">
        <v>300000</v>
      </c>
      <c r="F61" s="96">
        <f>D61*E61</f>
        <v>9000000</v>
      </c>
      <c r="G61" s="96"/>
      <c r="H61" s="96"/>
      <c r="I61" s="96">
        <f t="shared" si="12"/>
        <v>9000000</v>
      </c>
      <c r="J61" s="85">
        <f t="shared" si="1"/>
        <v>0</v>
      </c>
    </row>
    <row r="62" spans="1:10" s="86" customFormat="1" ht="113.25" customHeight="1" x14ac:dyDescent="0.25">
      <c r="A62" s="42"/>
      <c r="B62" s="56" t="s">
        <v>98</v>
      </c>
      <c r="C62" s="38"/>
      <c r="D62" s="42"/>
      <c r="E62" s="95"/>
      <c r="F62" s="95">
        <f>F63</f>
        <v>1380000</v>
      </c>
      <c r="G62" s="95"/>
      <c r="H62" s="95"/>
      <c r="I62" s="95">
        <f t="shared" ref="I62:I67" si="13">F62-G62-H62</f>
        <v>1380000</v>
      </c>
      <c r="J62" s="85">
        <f t="shared" si="1"/>
        <v>0</v>
      </c>
    </row>
    <row r="63" spans="1:10" s="87" customFormat="1" ht="31.5" x14ac:dyDescent="0.25">
      <c r="A63" s="39"/>
      <c r="B63" s="57" t="s">
        <v>40</v>
      </c>
      <c r="C63" s="41"/>
      <c r="D63" s="39"/>
      <c r="E63" s="96"/>
      <c r="F63" s="96">
        <f>F64+F65</f>
        <v>1380000</v>
      </c>
      <c r="G63" s="96"/>
      <c r="H63" s="96"/>
      <c r="I63" s="96">
        <f t="shared" si="13"/>
        <v>1380000</v>
      </c>
      <c r="J63" s="85">
        <f t="shared" si="1"/>
        <v>0</v>
      </c>
    </row>
    <row r="64" spans="1:10" s="87" customFormat="1" ht="18" customHeight="1" x14ac:dyDescent="0.25">
      <c r="A64" s="39"/>
      <c r="B64" s="57" t="s">
        <v>41</v>
      </c>
      <c r="C64" s="41"/>
      <c r="D64" s="39"/>
      <c r="E64" s="96"/>
      <c r="F64" s="96"/>
      <c r="G64" s="96"/>
      <c r="H64" s="96"/>
      <c r="I64" s="96">
        <f t="shared" si="13"/>
        <v>0</v>
      </c>
      <c r="J64" s="85">
        <f t="shared" si="1"/>
        <v>0</v>
      </c>
    </row>
    <row r="65" spans="1:10" s="87" customFormat="1" ht="18" customHeight="1" x14ac:dyDescent="0.25">
      <c r="A65" s="39"/>
      <c r="B65" s="57" t="s">
        <v>42</v>
      </c>
      <c r="C65" s="41"/>
      <c r="D65" s="39"/>
      <c r="E65" s="96"/>
      <c r="F65" s="96">
        <f>F67+F66</f>
        <v>1380000</v>
      </c>
      <c r="G65" s="96"/>
      <c r="H65" s="96"/>
      <c r="I65" s="96">
        <f t="shared" si="13"/>
        <v>1380000</v>
      </c>
      <c r="J65" s="85">
        <f t="shared" si="1"/>
        <v>0</v>
      </c>
    </row>
    <row r="66" spans="1:10" s="87" customFormat="1" ht="31.5" x14ac:dyDescent="0.25">
      <c r="A66" s="39"/>
      <c r="B66" s="57" t="s">
        <v>132</v>
      </c>
      <c r="C66" s="41" t="s">
        <v>61</v>
      </c>
      <c r="D66" s="39">
        <v>1</v>
      </c>
      <c r="E66" s="96">
        <v>500000</v>
      </c>
      <c r="F66" s="96">
        <f>D66*E66</f>
        <v>500000</v>
      </c>
      <c r="G66" s="96"/>
      <c r="H66" s="96"/>
      <c r="I66" s="96">
        <f t="shared" si="13"/>
        <v>500000</v>
      </c>
      <c r="J66" s="85">
        <f t="shared" si="1"/>
        <v>0</v>
      </c>
    </row>
    <row r="67" spans="1:10" s="87" customFormat="1" ht="47.25" x14ac:dyDescent="0.25">
      <c r="A67" s="39"/>
      <c r="B67" s="57" t="s">
        <v>64</v>
      </c>
      <c r="C67" s="41" t="s">
        <v>61</v>
      </c>
      <c r="D67" s="39">
        <v>8</v>
      </c>
      <c r="E67" s="96">
        <v>110000</v>
      </c>
      <c r="F67" s="96">
        <f>D67*E67</f>
        <v>880000</v>
      </c>
      <c r="G67" s="96"/>
      <c r="H67" s="96"/>
      <c r="I67" s="96">
        <f t="shared" si="13"/>
        <v>880000</v>
      </c>
      <c r="J67" s="85">
        <f t="shared" si="1"/>
        <v>0</v>
      </c>
    </row>
    <row r="68" spans="1:10" s="86" customFormat="1" ht="53.25" customHeight="1" x14ac:dyDescent="0.25">
      <c r="A68" s="42"/>
      <c r="B68" s="56" t="s">
        <v>99</v>
      </c>
      <c r="C68" s="38"/>
      <c r="D68" s="42"/>
      <c r="E68" s="95"/>
      <c r="F68" s="95">
        <f>F69</f>
        <v>850000</v>
      </c>
      <c r="G68" s="95"/>
      <c r="H68" s="95"/>
      <c r="I68" s="95">
        <f t="shared" ref="I68:I74" si="14">F68-G68-H68</f>
        <v>850000</v>
      </c>
      <c r="J68" s="85">
        <f t="shared" si="1"/>
        <v>0</v>
      </c>
    </row>
    <row r="69" spans="1:10" s="87" customFormat="1" ht="31.5" x14ac:dyDescent="0.25">
      <c r="A69" s="39"/>
      <c r="B69" s="57" t="s">
        <v>40</v>
      </c>
      <c r="C69" s="41"/>
      <c r="D69" s="39"/>
      <c r="E69" s="96"/>
      <c r="F69" s="96">
        <f>F70+F71</f>
        <v>850000</v>
      </c>
      <c r="G69" s="96"/>
      <c r="H69" s="96"/>
      <c r="I69" s="96">
        <f t="shared" si="14"/>
        <v>850000</v>
      </c>
      <c r="J69" s="85">
        <f t="shared" si="1"/>
        <v>0</v>
      </c>
    </row>
    <row r="70" spans="1:10" s="87" customFormat="1" ht="18" customHeight="1" x14ac:dyDescent="0.25">
      <c r="A70" s="39"/>
      <c r="B70" s="57" t="s">
        <v>41</v>
      </c>
      <c r="C70" s="41"/>
      <c r="D70" s="39"/>
      <c r="E70" s="96"/>
      <c r="F70" s="96">
        <v>0</v>
      </c>
      <c r="G70" s="96"/>
      <c r="H70" s="96"/>
      <c r="I70" s="96">
        <f t="shared" si="14"/>
        <v>0</v>
      </c>
      <c r="J70" s="85">
        <f t="shared" si="1"/>
        <v>0</v>
      </c>
    </row>
    <row r="71" spans="1:10" s="87" customFormat="1" ht="18" customHeight="1" x14ac:dyDescent="0.25">
      <c r="A71" s="39"/>
      <c r="B71" s="57" t="s">
        <v>42</v>
      </c>
      <c r="C71" s="41"/>
      <c r="D71" s="39"/>
      <c r="E71" s="96"/>
      <c r="F71" s="96">
        <f>SUM(F72:F74)</f>
        <v>850000</v>
      </c>
      <c r="G71" s="96"/>
      <c r="H71" s="96"/>
      <c r="I71" s="96">
        <f t="shared" si="14"/>
        <v>850000</v>
      </c>
      <c r="J71" s="85">
        <f t="shared" si="1"/>
        <v>0</v>
      </c>
    </row>
    <row r="72" spans="1:10" s="87" customFormat="1" ht="18" customHeight="1" x14ac:dyDescent="0.25">
      <c r="A72" s="39"/>
      <c r="B72" s="57" t="s">
        <v>66</v>
      </c>
      <c r="C72" s="41" t="s">
        <v>25</v>
      </c>
      <c r="D72" s="39">
        <v>1</v>
      </c>
      <c r="E72" s="96">
        <v>450000</v>
      </c>
      <c r="F72" s="96">
        <f>D72*E72</f>
        <v>450000</v>
      </c>
      <c r="G72" s="96"/>
      <c r="H72" s="96"/>
      <c r="I72" s="96">
        <f t="shared" si="14"/>
        <v>450000</v>
      </c>
      <c r="J72" s="85">
        <f t="shared" si="1"/>
        <v>0</v>
      </c>
    </row>
    <row r="73" spans="1:10" s="87" customFormat="1" ht="18" customHeight="1" x14ac:dyDescent="0.25">
      <c r="A73" s="39"/>
      <c r="B73" s="57" t="s">
        <v>67</v>
      </c>
      <c r="C73" s="41" t="s">
        <v>25</v>
      </c>
      <c r="D73" s="39">
        <v>1</v>
      </c>
      <c r="E73" s="96">
        <v>250000</v>
      </c>
      <c r="F73" s="96">
        <f>D73*E73</f>
        <v>250000</v>
      </c>
      <c r="G73" s="96"/>
      <c r="H73" s="96"/>
      <c r="I73" s="96">
        <f t="shared" si="14"/>
        <v>250000</v>
      </c>
      <c r="J73" s="85">
        <f t="shared" si="1"/>
        <v>0</v>
      </c>
    </row>
    <row r="74" spans="1:10" s="87" customFormat="1" ht="18" customHeight="1" x14ac:dyDescent="0.25">
      <c r="A74" s="39"/>
      <c r="B74" s="57" t="s">
        <v>68</v>
      </c>
      <c r="C74" s="41" t="s">
        <v>25</v>
      </c>
      <c r="D74" s="39">
        <v>1</v>
      </c>
      <c r="E74" s="96">
        <v>150000</v>
      </c>
      <c r="F74" s="96">
        <f>D74*E74</f>
        <v>150000</v>
      </c>
      <c r="G74" s="96"/>
      <c r="H74" s="96"/>
      <c r="I74" s="96">
        <f t="shared" si="14"/>
        <v>150000</v>
      </c>
      <c r="J74" s="85">
        <f t="shared" si="1"/>
        <v>0</v>
      </c>
    </row>
    <row r="75" spans="1:10" s="86" customFormat="1" ht="50.25" customHeight="1" x14ac:dyDescent="0.25">
      <c r="A75" s="42"/>
      <c r="B75" s="56" t="s">
        <v>100</v>
      </c>
      <c r="C75" s="38"/>
      <c r="D75" s="42"/>
      <c r="E75" s="95"/>
      <c r="F75" s="95">
        <f>F76+F82+F86</f>
        <v>1447568</v>
      </c>
      <c r="G75" s="95"/>
      <c r="H75" s="95"/>
      <c r="I75" s="95">
        <f t="shared" ref="I75:I91" si="15">F75-G75-H75</f>
        <v>1447568</v>
      </c>
      <c r="J75" s="85">
        <f t="shared" si="1"/>
        <v>0</v>
      </c>
    </row>
    <row r="76" spans="1:10" s="87" customFormat="1" ht="31.5" x14ac:dyDescent="0.25">
      <c r="A76" s="39"/>
      <c r="B76" s="57" t="s">
        <v>40</v>
      </c>
      <c r="C76" s="41"/>
      <c r="D76" s="39"/>
      <c r="E76" s="96"/>
      <c r="F76" s="96">
        <f>F77+F79</f>
        <v>600068</v>
      </c>
      <c r="G76" s="96"/>
      <c r="H76" s="96"/>
      <c r="I76" s="96">
        <f t="shared" si="15"/>
        <v>600068</v>
      </c>
      <c r="J76" s="85">
        <f t="shared" si="1"/>
        <v>0</v>
      </c>
    </row>
    <row r="77" spans="1:10" s="87" customFormat="1" ht="18" customHeight="1" x14ac:dyDescent="0.25">
      <c r="A77" s="39"/>
      <c r="B77" s="57" t="s">
        <v>41</v>
      </c>
      <c r="C77" s="41"/>
      <c r="D77" s="39"/>
      <c r="E77" s="96"/>
      <c r="F77" s="96">
        <f>F78</f>
        <v>200000</v>
      </c>
      <c r="G77" s="96"/>
      <c r="H77" s="96"/>
      <c r="I77" s="96">
        <f t="shared" si="15"/>
        <v>200000</v>
      </c>
      <c r="J77" s="85">
        <f t="shared" ref="J77:J99" si="16">F77-I77</f>
        <v>0</v>
      </c>
    </row>
    <row r="78" spans="1:10" s="87" customFormat="1" ht="18" customHeight="1" x14ac:dyDescent="0.25">
      <c r="A78" s="39"/>
      <c r="B78" s="57" t="s">
        <v>69</v>
      </c>
      <c r="C78" s="41" t="s">
        <v>25</v>
      </c>
      <c r="D78" s="39">
        <v>1</v>
      </c>
      <c r="E78" s="96">
        <v>200000</v>
      </c>
      <c r="F78" s="96">
        <f>D78*E78</f>
        <v>200000</v>
      </c>
      <c r="G78" s="96"/>
      <c r="H78" s="96"/>
      <c r="I78" s="96">
        <f t="shared" si="15"/>
        <v>200000</v>
      </c>
      <c r="J78" s="85">
        <f t="shared" si="16"/>
        <v>0</v>
      </c>
    </row>
    <row r="79" spans="1:10" s="87" customFormat="1" ht="18" customHeight="1" x14ac:dyDescent="0.25">
      <c r="A79" s="39"/>
      <c r="B79" s="57" t="s">
        <v>42</v>
      </c>
      <c r="C79" s="41"/>
      <c r="D79" s="39"/>
      <c r="E79" s="96"/>
      <c r="F79" s="96">
        <f>SUM(F80:F81)</f>
        <v>400068</v>
      </c>
      <c r="G79" s="96"/>
      <c r="H79" s="96"/>
      <c r="I79" s="96">
        <f t="shared" si="15"/>
        <v>400068</v>
      </c>
      <c r="J79" s="85">
        <f t="shared" si="16"/>
        <v>0</v>
      </c>
    </row>
    <row r="80" spans="1:10" s="87" customFormat="1" ht="18" customHeight="1" x14ac:dyDescent="0.25">
      <c r="A80" s="39"/>
      <c r="B80" s="57" t="s">
        <v>70</v>
      </c>
      <c r="C80" s="41" t="s">
        <v>25</v>
      </c>
      <c r="D80" s="39">
        <v>1</v>
      </c>
      <c r="E80" s="96">
        <v>100068</v>
      </c>
      <c r="F80" s="96">
        <f>D80*E80</f>
        <v>100068</v>
      </c>
      <c r="G80" s="96"/>
      <c r="H80" s="96"/>
      <c r="I80" s="96">
        <f t="shared" si="15"/>
        <v>100068</v>
      </c>
      <c r="J80" s="85">
        <f t="shared" si="16"/>
        <v>0</v>
      </c>
    </row>
    <row r="81" spans="1:10" s="87" customFormat="1" ht="18" customHeight="1" x14ac:dyDescent="0.25">
      <c r="A81" s="39"/>
      <c r="B81" s="57" t="s">
        <v>123</v>
      </c>
      <c r="C81" s="41" t="s">
        <v>25</v>
      </c>
      <c r="D81" s="39">
        <v>1</v>
      </c>
      <c r="E81" s="96">
        <v>300000</v>
      </c>
      <c r="F81" s="96">
        <f>D81*E81</f>
        <v>300000</v>
      </c>
      <c r="G81" s="96"/>
      <c r="H81" s="96"/>
      <c r="I81" s="96">
        <f t="shared" si="15"/>
        <v>300000</v>
      </c>
      <c r="J81" s="85">
        <f t="shared" si="16"/>
        <v>0</v>
      </c>
    </row>
    <row r="82" spans="1:10" s="87" customFormat="1" ht="18" customHeight="1" x14ac:dyDescent="0.25">
      <c r="A82" s="39"/>
      <c r="B82" s="57" t="s">
        <v>71</v>
      </c>
      <c r="C82" s="41"/>
      <c r="D82" s="39"/>
      <c r="E82" s="96"/>
      <c r="F82" s="96">
        <f>SUM(F83:F85)</f>
        <v>290000</v>
      </c>
      <c r="G82" s="96"/>
      <c r="H82" s="96"/>
      <c r="I82" s="96">
        <f t="shared" si="15"/>
        <v>290000</v>
      </c>
      <c r="J82" s="85">
        <f t="shared" si="16"/>
        <v>0</v>
      </c>
    </row>
    <row r="83" spans="1:10" s="87" customFormat="1" ht="31.5" x14ac:dyDescent="0.25">
      <c r="A83" s="39"/>
      <c r="B83" s="57" t="s">
        <v>115</v>
      </c>
      <c r="C83" s="41" t="s">
        <v>31</v>
      </c>
      <c r="D83" s="39">
        <v>50</v>
      </c>
      <c r="E83" s="96">
        <v>2000</v>
      </c>
      <c r="F83" s="96">
        <f>D83*E83</f>
        <v>100000</v>
      </c>
      <c r="G83" s="96"/>
      <c r="H83" s="96"/>
      <c r="I83" s="96">
        <f t="shared" si="15"/>
        <v>100000</v>
      </c>
      <c r="J83" s="85">
        <f t="shared" si="16"/>
        <v>0</v>
      </c>
    </row>
    <row r="84" spans="1:10" s="87" customFormat="1" ht="18" customHeight="1" x14ac:dyDescent="0.25">
      <c r="A84" s="39"/>
      <c r="B84" s="57" t="s">
        <v>72</v>
      </c>
      <c r="C84" s="41" t="s">
        <v>31</v>
      </c>
      <c r="D84" s="39">
        <v>50</v>
      </c>
      <c r="E84" s="96">
        <v>2200</v>
      </c>
      <c r="F84" s="96">
        <f>D84*E84</f>
        <v>110000</v>
      </c>
      <c r="G84" s="96"/>
      <c r="H84" s="96"/>
      <c r="I84" s="96">
        <f t="shared" si="15"/>
        <v>110000</v>
      </c>
      <c r="J84" s="85">
        <f t="shared" si="16"/>
        <v>0</v>
      </c>
    </row>
    <row r="85" spans="1:10" s="87" customFormat="1" ht="18" customHeight="1" x14ac:dyDescent="0.25">
      <c r="A85" s="39"/>
      <c r="B85" s="57" t="s">
        <v>73</v>
      </c>
      <c r="C85" s="41" t="s">
        <v>31</v>
      </c>
      <c r="D85" s="39">
        <v>50</v>
      </c>
      <c r="E85" s="96">
        <v>1600</v>
      </c>
      <c r="F85" s="96">
        <f>D85*E85</f>
        <v>80000</v>
      </c>
      <c r="G85" s="96"/>
      <c r="H85" s="96"/>
      <c r="I85" s="96">
        <f t="shared" si="15"/>
        <v>80000</v>
      </c>
      <c r="J85" s="85">
        <f t="shared" si="16"/>
        <v>0</v>
      </c>
    </row>
    <row r="86" spans="1:10" s="87" customFormat="1" ht="18" customHeight="1" x14ac:dyDescent="0.25">
      <c r="A86" s="39"/>
      <c r="B86" s="57" t="s">
        <v>74</v>
      </c>
      <c r="C86" s="41"/>
      <c r="D86" s="39"/>
      <c r="E86" s="96"/>
      <c r="F86" s="96">
        <f>SUM(F87:F91)</f>
        <v>557500</v>
      </c>
      <c r="G86" s="96"/>
      <c r="H86" s="96"/>
      <c r="I86" s="96">
        <f t="shared" si="15"/>
        <v>557500</v>
      </c>
      <c r="J86" s="85">
        <f t="shared" si="16"/>
        <v>0</v>
      </c>
    </row>
    <row r="87" spans="1:10" s="87" customFormat="1" ht="18" customHeight="1" x14ac:dyDescent="0.25">
      <c r="A87" s="39"/>
      <c r="B87" s="57" t="s">
        <v>75</v>
      </c>
      <c r="C87" s="41" t="s">
        <v>25</v>
      </c>
      <c r="D87" s="39">
        <v>100</v>
      </c>
      <c r="E87" s="39">
        <v>1200</v>
      </c>
      <c r="F87" s="96">
        <f>D87*E87</f>
        <v>120000</v>
      </c>
      <c r="G87" s="96"/>
      <c r="H87" s="96"/>
      <c r="I87" s="96">
        <f t="shared" si="15"/>
        <v>120000</v>
      </c>
      <c r="J87" s="85">
        <f t="shared" si="16"/>
        <v>0</v>
      </c>
    </row>
    <row r="88" spans="1:10" s="87" customFormat="1" ht="18" customHeight="1" x14ac:dyDescent="0.25">
      <c r="A88" s="39"/>
      <c r="B88" s="57" t="s">
        <v>76</v>
      </c>
      <c r="C88" s="41" t="s">
        <v>25</v>
      </c>
      <c r="D88" s="39">
        <v>50</v>
      </c>
      <c r="E88" s="96">
        <v>2000</v>
      </c>
      <c r="F88" s="96">
        <f>D88*E88</f>
        <v>100000</v>
      </c>
      <c r="G88" s="96"/>
      <c r="H88" s="96"/>
      <c r="I88" s="96">
        <f t="shared" si="15"/>
        <v>100000</v>
      </c>
      <c r="J88" s="85">
        <f t="shared" si="16"/>
        <v>0</v>
      </c>
    </row>
    <row r="89" spans="1:10" s="87" customFormat="1" ht="18" customHeight="1" x14ac:dyDescent="0.25">
      <c r="A89" s="43"/>
      <c r="B89" s="58" t="s">
        <v>77</v>
      </c>
      <c r="C89" s="41" t="s">
        <v>25</v>
      </c>
      <c r="D89" s="39">
        <v>15</v>
      </c>
      <c r="E89" s="96">
        <v>10000</v>
      </c>
      <c r="F89" s="96">
        <f t="shared" ref="F89:F91" si="17">D89*E89</f>
        <v>150000</v>
      </c>
      <c r="G89" s="96"/>
      <c r="H89" s="96"/>
      <c r="I89" s="96">
        <f t="shared" si="15"/>
        <v>150000</v>
      </c>
      <c r="J89" s="85">
        <f t="shared" si="16"/>
        <v>0</v>
      </c>
    </row>
    <row r="90" spans="1:10" s="87" customFormat="1" ht="31.5" x14ac:dyDescent="0.25">
      <c r="A90" s="43"/>
      <c r="B90" s="58" t="s">
        <v>78</v>
      </c>
      <c r="C90" s="41" t="s">
        <v>25</v>
      </c>
      <c r="D90" s="39">
        <v>30</v>
      </c>
      <c r="E90" s="96">
        <v>5000</v>
      </c>
      <c r="F90" s="96">
        <f t="shared" si="17"/>
        <v>150000</v>
      </c>
      <c r="G90" s="96"/>
      <c r="H90" s="96"/>
      <c r="I90" s="96">
        <f t="shared" si="15"/>
        <v>150000</v>
      </c>
      <c r="J90" s="85">
        <f t="shared" si="16"/>
        <v>0</v>
      </c>
    </row>
    <row r="91" spans="1:10" s="87" customFormat="1" ht="18" customHeight="1" x14ac:dyDescent="0.25">
      <c r="A91" s="39"/>
      <c r="B91" s="57" t="s">
        <v>79</v>
      </c>
      <c r="C91" s="41" t="s">
        <v>25</v>
      </c>
      <c r="D91" s="39">
        <v>15</v>
      </c>
      <c r="E91" s="96">
        <v>2500</v>
      </c>
      <c r="F91" s="96">
        <f t="shared" si="17"/>
        <v>37500</v>
      </c>
      <c r="G91" s="96"/>
      <c r="H91" s="96"/>
      <c r="I91" s="96">
        <f t="shared" si="15"/>
        <v>37500</v>
      </c>
      <c r="J91" s="85">
        <f t="shared" si="16"/>
        <v>0</v>
      </c>
    </row>
    <row r="92" spans="1:10" s="86" customFormat="1" ht="47.25" x14ac:dyDescent="0.25">
      <c r="A92" s="42"/>
      <c r="B92" s="56" t="s">
        <v>101</v>
      </c>
      <c r="C92" s="38"/>
      <c r="D92" s="42"/>
      <c r="E92" s="95"/>
      <c r="F92" s="95">
        <f>F93</f>
        <v>1000000</v>
      </c>
      <c r="G92" s="95"/>
      <c r="H92" s="95"/>
      <c r="I92" s="95">
        <f t="shared" ref="I92:I95" si="18">F92-G92-H92</f>
        <v>1000000</v>
      </c>
      <c r="J92" s="85">
        <f t="shared" si="16"/>
        <v>0</v>
      </c>
    </row>
    <row r="93" spans="1:10" s="87" customFormat="1" ht="31.5" x14ac:dyDescent="0.25">
      <c r="A93" s="39"/>
      <c r="B93" s="57" t="s">
        <v>40</v>
      </c>
      <c r="C93" s="41"/>
      <c r="D93" s="39"/>
      <c r="E93" s="96"/>
      <c r="F93" s="96">
        <f>F94+F96</f>
        <v>1000000</v>
      </c>
      <c r="G93" s="96">
        <f t="shared" ref="G93:I93" si="19">G94+G96</f>
        <v>0</v>
      </c>
      <c r="H93" s="96">
        <f t="shared" si="19"/>
        <v>0</v>
      </c>
      <c r="I93" s="96">
        <f t="shared" si="19"/>
        <v>1000000</v>
      </c>
      <c r="J93" s="85">
        <f t="shared" si="16"/>
        <v>0</v>
      </c>
    </row>
    <row r="94" spans="1:10" s="87" customFormat="1" ht="18" customHeight="1" x14ac:dyDescent="0.25">
      <c r="A94" s="39"/>
      <c r="B94" s="57" t="s">
        <v>41</v>
      </c>
      <c r="C94" s="41"/>
      <c r="D94" s="39"/>
      <c r="E94" s="96"/>
      <c r="F94" s="96">
        <f>F95</f>
        <v>500000</v>
      </c>
      <c r="G94" s="96"/>
      <c r="H94" s="96"/>
      <c r="I94" s="96">
        <f t="shared" si="18"/>
        <v>500000</v>
      </c>
      <c r="J94" s="85">
        <f t="shared" si="16"/>
        <v>0</v>
      </c>
    </row>
    <row r="95" spans="1:10" s="87" customFormat="1" ht="18" customHeight="1" x14ac:dyDescent="0.25">
      <c r="A95" s="39"/>
      <c r="B95" s="57" t="s">
        <v>81</v>
      </c>
      <c r="C95" s="41" t="s">
        <v>25</v>
      </c>
      <c r="D95" s="39">
        <v>1</v>
      </c>
      <c r="E95" s="96">
        <v>500000</v>
      </c>
      <c r="F95" s="96">
        <f>D95*E95</f>
        <v>500000</v>
      </c>
      <c r="G95" s="96"/>
      <c r="H95" s="96"/>
      <c r="I95" s="96">
        <f t="shared" si="18"/>
        <v>500000</v>
      </c>
      <c r="J95" s="85">
        <f t="shared" si="16"/>
        <v>0</v>
      </c>
    </row>
    <row r="96" spans="1:10" s="87" customFormat="1" ht="18" customHeight="1" x14ac:dyDescent="0.25">
      <c r="A96" s="39"/>
      <c r="B96" s="57" t="s">
        <v>42</v>
      </c>
      <c r="C96" s="41"/>
      <c r="D96" s="39"/>
      <c r="E96" s="96"/>
      <c r="F96" s="96">
        <f>SUM(F97:F98)</f>
        <v>500000</v>
      </c>
      <c r="G96" s="96">
        <f t="shared" ref="G96:I96" si="20">SUM(G97:G98)</f>
        <v>0</v>
      </c>
      <c r="H96" s="96">
        <f t="shared" si="20"/>
        <v>0</v>
      </c>
      <c r="I96" s="96">
        <f t="shared" si="20"/>
        <v>500000</v>
      </c>
      <c r="J96" s="85">
        <f t="shared" si="16"/>
        <v>0</v>
      </c>
    </row>
    <row r="97" spans="1:12" s="87" customFormat="1" ht="18" customHeight="1" x14ac:dyDescent="0.25">
      <c r="A97" s="39"/>
      <c r="B97" s="57" t="s">
        <v>82</v>
      </c>
      <c r="C97" s="41" t="s">
        <v>25</v>
      </c>
      <c r="D97" s="39">
        <v>1</v>
      </c>
      <c r="E97" s="96">
        <f>100*1500</f>
        <v>150000</v>
      </c>
      <c r="F97" s="96">
        <f>E97</f>
        <v>150000</v>
      </c>
      <c r="G97" s="96"/>
      <c r="H97" s="96"/>
      <c r="I97" s="96">
        <f>F97</f>
        <v>150000</v>
      </c>
      <c r="J97" s="85">
        <f t="shared" si="16"/>
        <v>0</v>
      </c>
    </row>
    <row r="98" spans="1:12" s="87" customFormat="1" ht="18" customHeight="1" x14ac:dyDescent="0.25">
      <c r="A98" s="39"/>
      <c r="B98" s="57" t="s">
        <v>47</v>
      </c>
      <c r="C98" s="41" t="s">
        <v>25</v>
      </c>
      <c r="D98" s="39">
        <v>1</v>
      </c>
      <c r="E98" s="96">
        <v>350000</v>
      </c>
      <c r="F98" s="96">
        <f>E98</f>
        <v>350000</v>
      </c>
      <c r="G98" s="96"/>
      <c r="H98" s="96"/>
      <c r="I98" s="96">
        <v>350000</v>
      </c>
      <c r="J98" s="85">
        <f t="shared" si="16"/>
        <v>0</v>
      </c>
    </row>
    <row r="99" spans="1:12" s="86" customFormat="1" ht="18" customHeight="1" x14ac:dyDescent="0.25">
      <c r="A99" s="42"/>
      <c r="B99" s="56" t="s">
        <v>83</v>
      </c>
      <c r="C99" s="38"/>
      <c r="D99" s="42"/>
      <c r="E99" s="95"/>
      <c r="F99" s="95">
        <f>F29+F26+F12</f>
        <v>28147000</v>
      </c>
      <c r="G99" s="95">
        <f>G29+G26+G12</f>
        <v>0</v>
      </c>
      <c r="H99" s="95">
        <f>H29+H26+H12</f>
        <v>0</v>
      </c>
      <c r="I99" s="95">
        <f>I29+I26+I12</f>
        <v>28147000</v>
      </c>
      <c r="J99" s="85">
        <f t="shared" si="16"/>
        <v>0</v>
      </c>
      <c r="K99" s="88"/>
      <c r="L99" s="89"/>
    </row>
    <row r="100" spans="1:12" s="87" customFormat="1" ht="18" hidden="1" customHeight="1" x14ac:dyDescent="0.25">
      <c r="A100" s="6" t="s">
        <v>102</v>
      </c>
      <c r="B100" s="90"/>
      <c r="C100" s="54"/>
      <c r="D100" s="84"/>
      <c r="E100" s="84"/>
      <c r="F100" s="84"/>
      <c r="G100" s="84"/>
      <c r="H100" s="84"/>
      <c r="I100" s="84"/>
    </row>
    <row r="101" spans="1:12" s="87" customFormat="1" ht="18" customHeight="1" x14ac:dyDescent="0.25">
      <c r="A101" s="121" t="s">
        <v>84</v>
      </c>
      <c r="B101" s="121"/>
      <c r="C101" s="121"/>
      <c r="D101" s="121"/>
      <c r="E101" s="121"/>
      <c r="F101" s="121"/>
      <c r="G101" s="121"/>
      <c r="H101" s="121"/>
      <c r="I101" s="121"/>
      <c r="L101" s="91"/>
    </row>
    <row r="102" spans="1:12" s="87" customFormat="1" ht="18" customHeight="1" x14ac:dyDescent="0.25">
      <c r="A102" s="119" t="s">
        <v>85</v>
      </c>
      <c r="B102" s="119"/>
      <c r="C102" s="119"/>
      <c r="D102" s="119"/>
      <c r="E102" s="119"/>
      <c r="F102" s="119"/>
      <c r="G102" s="119"/>
      <c r="H102" s="119"/>
      <c r="I102" s="119"/>
    </row>
    <row r="103" spans="1:12" s="87" customFormat="1" ht="18" customHeight="1" x14ac:dyDescent="0.25">
      <c r="A103" s="8"/>
      <c r="B103" s="92"/>
      <c r="C103" s="99"/>
      <c r="D103" s="100"/>
      <c r="E103" s="100"/>
      <c r="F103" s="100"/>
      <c r="G103" s="100"/>
      <c r="H103" s="100"/>
      <c r="I103" s="100"/>
    </row>
    <row r="104" spans="1:12" s="87" customFormat="1" ht="18" customHeight="1" x14ac:dyDescent="0.25">
      <c r="A104" s="120" t="s">
        <v>86</v>
      </c>
      <c r="B104" s="120"/>
      <c r="C104" s="120"/>
      <c r="D104" s="120"/>
      <c r="E104" s="120"/>
      <c r="F104" s="120"/>
      <c r="G104" s="120"/>
      <c r="H104" s="120"/>
      <c r="I104" s="120"/>
    </row>
    <row r="105" spans="1:12" s="87" customFormat="1" ht="18" customHeight="1" x14ac:dyDescent="0.25">
      <c r="A105" s="9" t="s">
        <v>87</v>
      </c>
      <c r="B105" s="93" t="s">
        <v>140</v>
      </c>
      <c r="C105" s="99"/>
      <c r="D105" s="100"/>
      <c r="E105" s="100"/>
      <c r="F105" s="100"/>
      <c r="G105" s="100"/>
      <c r="H105" s="100"/>
      <c r="I105" s="100"/>
    </row>
    <row r="106" spans="1:12" s="87" customFormat="1" ht="18" customHeight="1" x14ac:dyDescent="0.25">
      <c r="A106" s="94" t="s">
        <v>136</v>
      </c>
      <c r="B106" s="94"/>
      <c r="C106" s="101"/>
      <c r="D106" s="101"/>
      <c r="E106" s="101"/>
      <c r="F106" s="10"/>
      <c r="G106" s="10"/>
      <c r="H106" s="10"/>
      <c r="I106" s="10"/>
    </row>
    <row r="107" spans="1:12" s="87" customFormat="1" ht="18" customHeight="1" x14ac:dyDescent="0.25">
      <c r="A107" s="94" t="s">
        <v>88</v>
      </c>
      <c r="B107" s="94"/>
      <c r="C107" s="101"/>
      <c r="D107" s="101"/>
      <c r="E107" s="101"/>
      <c r="F107" s="10"/>
      <c r="G107" s="10"/>
      <c r="H107" s="10"/>
      <c r="I107" s="10"/>
    </row>
    <row r="108" spans="1:12" s="87" customFormat="1" ht="18" customHeight="1" x14ac:dyDescent="0.25">
      <c r="A108" s="28" t="s">
        <v>136</v>
      </c>
      <c r="B108" s="28"/>
      <c r="C108" s="82"/>
      <c r="D108" s="29"/>
      <c r="E108" s="29"/>
      <c r="F108" s="100"/>
      <c r="G108" s="100"/>
      <c r="H108" s="100"/>
      <c r="I108" s="100"/>
    </row>
    <row r="109" spans="1:12" s="87" customFormat="1" ht="18" customHeight="1" x14ac:dyDescent="0.25">
      <c r="A109" s="28" t="s">
        <v>88</v>
      </c>
      <c r="B109" s="28"/>
      <c r="C109" s="82"/>
      <c r="D109" s="29"/>
      <c r="E109" s="29"/>
      <c r="F109" s="10"/>
      <c r="G109" s="10"/>
      <c r="H109" s="10"/>
      <c r="I109" s="10"/>
    </row>
    <row r="110" spans="1:12" s="87" customFormat="1" ht="18" customHeight="1" x14ac:dyDescent="0.25">
      <c r="A110" s="28" t="s">
        <v>89</v>
      </c>
      <c r="B110" s="28"/>
      <c r="C110" s="82"/>
      <c r="D110" s="29"/>
      <c r="E110" s="29"/>
      <c r="F110" s="100"/>
      <c r="G110" s="100"/>
      <c r="H110" s="100"/>
      <c r="I110" s="100"/>
    </row>
    <row r="111" spans="1:12" s="87" customFormat="1" ht="18" customHeight="1" x14ac:dyDescent="0.25">
      <c r="A111" s="28"/>
      <c r="B111" s="28"/>
      <c r="C111" s="49"/>
      <c r="D111" s="31"/>
      <c r="E111" s="31"/>
      <c r="F111" s="100"/>
      <c r="G111" s="100"/>
      <c r="H111" s="100"/>
      <c r="I111" s="100"/>
    </row>
    <row r="112" spans="1:12" s="87" customFormat="1" ht="18" customHeight="1" x14ac:dyDescent="0.25">
      <c r="A112" s="28" t="s">
        <v>145</v>
      </c>
      <c r="B112" s="28"/>
      <c r="C112" s="49"/>
      <c r="D112" s="31"/>
      <c r="E112" s="31"/>
      <c r="F112" s="100"/>
      <c r="G112" s="100"/>
      <c r="H112" s="100"/>
      <c r="I112" s="100"/>
    </row>
    <row r="113" spans="1:9" s="87" customFormat="1" ht="18" customHeight="1" x14ac:dyDescent="0.25">
      <c r="A113" s="32"/>
      <c r="B113" s="29"/>
      <c r="C113" s="49"/>
      <c r="D113" s="31"/>
      <c r="E113" s="31"/>
      <c r="F113" s="100"/>
      <c r="G113" s="100"/>
      <c r="H113" s="100"/>
      <c r="I113" s="100"/>
    </row>
    <row r="114" spans="1:9" s="87" customFormat="1" ht="18" customHeight="1" x14ac:dyDescent="0.25">
      <c r="A114" s="32" t="s">
        <v>144</v>
      </c>
      <c r="B114" s="29"/>
      <c r="C114" s="49"/>
      <c r="D114" s="31"/>
      <c r="E114" s="31"/>
      <c r="F114" s="100"/>
      <c r="G114" s="100"/>
      <c r="H114" s="100"/>
      <c r="I114" s="100"/>
    </row>
    <row r="115" spans="1:9" ht="18" customHeight="1" x14ac:dyDescent="0.25">
      <c r="A115" s="32"/>
      <c r="B115" s="29"/>
      <c r="C115" s="49"/>
      <c r="D115" s="31"/>
      <c r="E115" s="31"/>
      <c r="F115" s="102"/>
      <c r="G115" s="102"/>
      <c r="H115" s="102"/>
      <c r="I115" s="102"/>
    </row>
    <row r="116" spans="1:9" x14ac:dyDescent="0.25">
      <c r="A116" s="32" t="s">
        <v>146</v>
      </c>
      <c r="B116" s="29"/>
      <c r="C116" s="49"/>
      <c r="D116" s="31"/>
      <c r="E116" s="31"/>
      <c r="F116" s="102"/>
      <c r="G116" s="102"/>
      <c r="H116" s="102"/>
      <c r="I116" s="102"/>
    </row>
    <row r="117" spans="1:9" ht="15.75" x14ac:dyDescent="0.25">
      <c r="A117" s="33"/>
      <c r="B117" s="34"/>
      <c r="C117" s="83"/>
      <c r="D117" s="35"/>
      <c r="E117" s="35"/>
      <c r="F117" s="102"/>
      <c r="G117" s="102"/>
      <c r="H117" s="102"/>
      <c r="I117" s="102"/>
    </row>
    <row r="118" spans="1:9" ht="15.75" x14ac:dyDescent="0.25">
      <c r="A118" s="10"/>
      <c r="B118" s="60"/>
      <c r="C118" s="103"/>
      <c r="D118" s="102"/>
      <c r="E118" s="102"/>
      <c r="F118" s="102"/>
      <c r="G118" s="102"/>
      <c r="H118" s="102"/>
      <c r="I118" s="102"/>
    </row>
    <row r="119" spans="1:9" ht="15.75" x14ac:dyDescent="0.25">
      <c r="A119" s="10"/>
      <c r="B119" s="60"/>
      <c r="C119" s="103"/>
      <c r="D119" s="102"/>
      <c r="E119" s="102"/>
      <c r="F119" s="102"/>
      <c r="G119" s="102"/>
      <c r="H119" s="102"/>
      <c r="I119" s="102"/>
    </row>
    <row r="120" spans="1:9" ht="15.75" x14ac:dyDescent="0.25">
      <c r="A120" s="10"/>
      <c r="B120" s="60"/>
      <c r="C120" s="103"/>
      <c r="D120" s="102"/>
      <c r="E120" s="102"/>
      <c r="F120" s="102"/>
      <c r="G120" s="102"/>
      <c r="H120" s="102"/>
      <c r="I120" s="102"/>
    </row>
    <row r="121" spans="1:9" ht="15.75" x14ac:dyDescent="0.25">
      <c r="A121" s="10"/>
      <c r="B121" s="60"/>
      <c r="C121" s="103"/>
      <c r="D121" s="102"/>
      <c r="E121" s="102"/>
      <c r="F121" s="102"/>
      <c r="G121" s="102"/>
      <c r="H121" s="102"/>
      <c r="I121" s="102"/>
    </row>
    <row r="122" spans="1:9" ht="15.75" x14ac:dyDescent="0.25">
      <c r="A122" s="10"/>
    </row>
    <row r="123" spans="1:9" ht="15.75" x14ac:dyDescent="0.25">
      <c r="A123" s="10"/>
    </row>
  </sheetData>
  <mergeCells count="18">
    <mergeCell ref="A7:I7"/>
    <mergeCell ref="A8:I8"/>
    <mergeCell ref="A9:I9"/>
    <mergeCell ref="A102:I102"/>
    <mergeCell ref="A104:I104"/>
    <mergeCell ref="G10:I10"/>
    <mergeCell ref="A101:I101"/>
    <mergeCell ref="A10:A11"/>
    <mergeCell ref="B10:B11"/>
    <mergeCell ref="C10:C11"/>
    <mergeCell ref="D10:D11"/>
    <mergeCell ref="E10:E11"/>
    <mergeCell ref="F10:F11"/>
    <mergeCell ref="A1:I1"/>
    <mergeCell ref="J1:J3"/>
    <mergeCell ref="A2:I2"/>
    <mergeCell ref="A3:I3"/>
    <mergeCell ref="A5:I5"/>
  </mergeCells>
  <pageMargins left="0.7" right="0.7" top="0.75" bottom="0.75" header="0.3" footer="0.3"/>
  <pageSetup paperSize="9" scale="46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25"/>
  <sheetViews>
    <sheetView tabSelected="1" view="pageBreakPreview" zoomScale="70" zoomScaleNormal="100" zoomScaleSheetLayoutView="70" workbookViewId="0">
      <selection activeCell="G105" sqref="G105"/>
    </sheetView>
  </sheetViews>
  <sheetFormatPr defaultColWidth="8.85546875" defaultRowHeight="15" x14ac:dyDescent="0.25"/>
  <cols>
    <col min="1" max="1" width="4.5703125" style="26" customWidth="1"/>
    <col min="2" max="2" width="66.85546875" style="45" customWidth="1"/>
    <col min="3" max="3" width="15.7109375" style="49" customWidth="1"/>
    <col min="4" max="9" width="15.7109375" style="45" customWidth="1"/>
    <col min="11" max="11" width="13.85546875" bestFit="1" customWidth="1"/>
    <col min="12" max="12" width="15.42578125" bestFit="1" customWidth="1"/>
  </cols>
  <sheetData>
    <row r="1" spans="1:10" ht="15.6" customHeight="1" x14ac:dyDescent="0.25">
      <c r="A1" s="114" t="s">
        <v>138</v>
      </c>
      <c r="B1" s="114"/>
      <c r="C1" s="114"/>
      <c r="D1" s="114"/>
      <c r="E1" s="114"/>
      <c r="F1" s="114"/>
      <c r="G1" s="114"/>
      <c r="H1" s="114"/>
      <c r="I1" s="114"/>
      <c r="J1" s="115"/>
    </row>
    <row r="2" spans="1:10" ht="15.6" customHeight="1" x14ac:dyDescent="0.25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5"/>
    </row>
    <row r="3" spans="1:10" ht="15.6" customHeight="1" x14ac:dyDescent="0.25">
      <c r="A3" s="114" t="s">
        <v>124</v>
      </c>
      <c r="B3" s="114"/>
      <c r="C3" s="114"/>
      <c r="D3" s="114"/>
      <c r="E3" s="114"/>
      <c r="F3" s="114"/>
      <c r="G3" s="114"/>
      <c r="H3" s="114"/>
      <c r="I3" s="114"/>
      <c r="J3" s="115"/>
    </row>
    <row r="4" spans="1:10" ht="15.75" x14ac:dyDescent="0.25">
      <c r="A4" s="76"/>
    </row>
    <row r="5" spans="1:10" ht="18.75" x14ac:dyDescent="0.25">
      <c r="A5" s="116" t="s">
        <v>103</v>
      </c>
      <c r="B5" s="116"/>
      <c r="C5" s="116"/>
      <c r="D5" s="116"/>
      <c r="E5" s="116"/>
      <c r="F5" s="116"/>
      <c r="G5" s="116"/>
      <c r="H5" s="116"/>
      <c r="I5" s="116"/>
    </row>
    <row r="6" spans="1:10" ht="15.75" x14ac:dyDescent="0.25">
      <c r="A6" s="76"/>
    </row>
    <row r="7" spans="1:10" ht="18.75" x14ac:dyDescent="0.25">
      <c r="A7" s="117" t="s">
        <v>127</v>
      </c>
      <c r="B7" s="117"/>
      <c r="C7" s="117"/>
      <c r="D7" s="117"/>
      <c r="E7" s="117"/>
      <c r="F7" s="117"/>
      <c r="G7" s="117"/>
      <c r="H7" s="117"/>
      <c r="I7" s="117"/>
      <c r="J7" s="3"/>
    </row>
    <row r="8" spans="1:10" ht="39" customHeight="1" x14ac:dyDescent="0.25">
      <c r="A8" s="118" t="s">
        <v>3</v>
      </c>
      <c r="B8" s="118"/>
      <c r="C8" s="118"/>
      <c r="D8" s="118"/>
      <c r="E8" s="118"/>
      <c r="F8" s="118"/>
      <c r="G8" s="118"/>
      <c r="H8" s="118"/>
      <c r="I8" s="118"/>
      <c r="J8" s="3"/>
    </row>
    <row r="9" spans="1:10" ht="18" customHeight="1" x14ac:dyDescent="0.25">
      <c r="A9" s="118" t="s">
        <v>126</v>
      </c>
      <c r="B9" s="118"/>
      <c r="C9" s="118"/>
      <c r="D9" s="118"/>
      <c r="E9" s="118"/>
      <c r="F9" s="118"/>
      <c r="G9" s="118"/>
      <c r="H9" s="118"/>
      <c r="I9" s="118"/>
      <c r="J9" s="3"/>
    </row>
    <row r="10" spans="1:10" s="71" customFormat="1" ht="16.149999999999999" customHeight="1" x14ac:dyDescent="0.25">
      <c r="A10" s="113" t="s">
        <v>4</v>
      </c>
      <c r="B10" s="113" t="s">
        <v>5</v>
      </c>
      <c r="C10" s="113" t="s">
        <v>6</v>
      </c>
      <c r="D10" s="113" t="s">
        <v>7</v>
      </c>
      <c r="E10" s="113" t="s">
        <v>8</v>
      </c>
      <c r="F10" s="113" t="s">
        <v>9</v>
      </c>
      <c r="G10" s="113" t="s">
        <v>10</v>
      </c>
      <c r="H10" s="113"/>
      <c r="I10" s="113"/>
    </row>
    <row r="11" spans="1:10" s="71" customFormat="1" ht="63" x14ac:dyDescent="0.25">
      <c r="A11" s="113"/>
      <c r="B11" s="113"/>
      <c r="C11" s="113"/>
      <c r="D11" s="113"/>
      <c r="E11" s="113"/>
      <c r="F11" s="113"/>
      <c r="G11" s="36" t="s">
        <v>11</v>
      </c>
      <c r="H11" s="36" t="s">
        <v>12</v>
      </c>
      <c r="I11" s="36" t="s">
        <v>13</v>
      </c>
    </row>
    <row r="12" spans="1:10" s="11" customFormat="1" ht="18" customHeight="1" x14ac:dyDescent="0.25">
      <c r="A12" s="77">
        <v>1</v>
      </c>
      <c r="B12" s="56" t="s">
        <v>14</v>
      </c>
      <c r="C12" s="61"/>
      <c r="D12" s="62"/>
      <c r="E12" s="63"/>
      <c r="F12" s="63">
        <f>F13+F18+F19+F20+F21+F22+F23</f>
        <v>6907000</v>
      </c>
      <c r="G12" s="63">
        <f t="shared" ref="G12:I12" si="0">G13+G18+G19+G20+G21+G22+G23</f>
        <v>0</v>
      </c>
      <c r="H12" s="63">
        <f t="shared" si="0"/>
        <v>0</v>
      </c>
      <c r="I12" s="63">
        <f t="shared" si="0"/>
        <v>6907000</v>
      </c>
    </row>
    <row r="13" spans="1:10" ht="18" customHeight="1" x14ac:dyDescent="0.25">
      <c r="A13" s="41"/>
      <c r="B13" s="57" t="s">
        <v>15</v>
      </c>
      <c r="C13" s="64"/>
      <c r="D13" s="65"/>
      <c r="E13" s="66"/>
      <c r="F13" s="63">
        <f>SUM(F14:F17)</f>
        <v>5626500</v>
      </c>
      <c r="G13" s="63">
        <f t="shared" ref="G13:H13" si="1">SUM(G14:G17)</f>
        <v>0</v>
      </c>
      <c r="H13" s="63">
        <f t="shared" si="1"/>
        <v>0</v>
      </c>
      <c r="I13" s="66">
        <f t="shared" ref="I13:I36" si="2">F13-G13-H13</f>
        <v>5626500</v>
      </c>
    </row>
    <row r="14" spans="1:10" ht="18" customHeight="1" x14ac:dyDescent="0.25">
      <c r="A14" s="41"/>
      <c r="B14" s="57" t="s">
        <v>16</v>
      </c>
      <c r="C14" s="64" t="s">
        <v>17</v>
      </c>
      <c r="D14" s="65">
        <v>11</v>
      </c>
      <c r="E14" s="66">
        <v>136500</v>
      </c>
      <c r="F14" s="66">
        <f>D14*E14</f>
        <v>1501500</v>
      </c>
      <c r="G14" s="66"/>
      <c r="H14" s="66"/>
      <c r="I14" s="66">
        <f t="shared" si="2"/>
        <v>1501500</v>
      </c>
    </row>
    <row r="15" spans="1:10" ht="18" customHeight="1" x14ac:dyDescent="0.25">
      <c r="A15" s="41"/>
      <c r="B15" s="57" t="s">
        <v>18</v>
      </c>
      <c r="C15" s="64" t="s">
        <v>17</v>
      </c>
      <c r="D15" s="65">
        <v>11</v>
      </c>
      <c r="E15" s="66">
        <v>125000</v>
      </c>
      <c r="F15" s="66">
        <f t="shared" ref="F15:F21" si="3">D15*E15</f>
        <v>1375000</v>
      </c>
      <c r="G15" s="66"/>
      <c r="H15" s="66"/>
      <c r="I15" s="66">
        <f t="shared" si="2"/>
        <v>1375000</v>
      </c>
    </row>
    <row r="16" spans="1:10" ht="18" customHeight="1" x14ac:dyDescent="0.25">
      <c r="A16" s="41"/>
      <c r="B16" s="57" t="s">
        <v>19</v>
      </c>
      <c r="C16" s="64" t="s">
        <v>17</v>
      </c>
      <c r="D16" s="65">
        <v>11</v>
      </c>
      <c r="E16" s="66">
        <v>125000</v>
      </c>
      <c r="F16" s="66">
        <f>D16*E16</f>
        <v>1375000</v>
      </c>
      <c r="G16" s="66"/>
      <c r="H16" s="66"/>
      <c r="I16" s="66">
        <f>F16-G16-H16</f>
        <v>1375000</v>
      </c>
    </row>
    <row r="17" spans="1:9" ht="18" customHeight="1" x14ac:dyDescent="0.25">
      <c r="A17" s="41"/>
      <c r="B17" s="57" t="s">
        <v>20</v>
      </c>
      <c r="C17" s="64" t="s">
        <v>17</v>
      </c>
      <c r="D17" s="65">
        <v>11</v>
      </c>
      <c r="E17" s="66">
        <v>125000</v>
      </c>
      <c r="F17" s="66">
        <f t="shared" si="3"/>
        <v>1375000</v>
      </c>
      <c r="G17" s="66"/>
      <c r="H17" s="66"/>
      <c r="I17" s="66">
        <f t="shared" si="2"/>
        <v>1375000</v>
      </c>
    </row>
    <row r="18" spans="1:9" ht="18" customHeight="1" x14ac:dyDescent="0.25">
      <c r="A18" s="41"/>
      <c r="B18" s="57" t="s">
        <v>21</v>
      </c>
      <c r="C18" s="64" t="s">
        <v>22</v>
      </c>
      <c r="D18" s="65">
        <v>11</v>
      </c>
      <c r="E18" s="66">
        <v>42761</v>
      </c>
      <c r="F18" s="66">
        <f>D18*E18</f>
        <v>470371</v>
      </c>
      <c r="G18" s="66"/>
      <c r="H18" s="66"/>
      <c r="I18" s="66">
        <f t="shared" si="2"/>
        <v>470371</v>
      </c>
    </row>
    <row r="19" spans="1:9" ht="18" customHeight="1" x14ac:dyDescent="0.25">
      <c r="A19" s="41"/>
      <c r="B19" s="57" t="s">
        <v>23</v>
      </c>
      <c r="C19" s="64" t="s">
        <v>22</v>
      </c>
      <c r="D19" s="65">
        <v>11</v>
      </c>
      <c r="E19" s="66">
        <v>15345</v>
      </c>
      <c r="F19" s="66">
        <f t="shared" si="3"/>
        <v>168795</v>
      </c>
      <c r="G19" s="66"/>
      <c r="H19" s="66"/>
      <c r="I19" s="66">
        <f t="shared" si="2"/>
        <v>168795</v>
      </c>
    </row>
    <row r="20" spans="1:9" ht="18" customHeight="1" x14ac:dyDescent="0.25">
      <c r="A20" s="41"/>
      <c r="B20" s="57" t="s">
        <v>24</v>
      </c>
      <c r="C20" s="64" t="s">
        <v>25</v>
      </c>
      <c r="D20" s="65">
        <v>11</v>
      </c>
      <c r="E20" s="63">
        <v>20496</v>
      </c>
      <c r="F20" s="66">
        <f t="shared" si="3"/>
        <v>225456</v>
      </c>
      <c r="G20" s="66"/>
      <c r="H20" s="66"/>
      <c r="I20" s="66">
        <f t="shared" si="2"/>
        <v>225456</v>
      </c>
    </row>
    <row r="21" spans="1:9" ht="18" customHeight="1" x14ac:dyDescent="0.25">
      <c r="A21" s="41"/>
      <c r="B21" s="57" t="s">
        <v>26</v>
      </c>
      <c r="C21" s="64" t="s">
        <v>25</v>
      </c>
      <c r="D21" s="65">
        <v>11</v>
      </c>
      <c r="E21" s="66">
        <v>12000</v>
      </c>
      <c r="F21" s="66">
        <f t="shared" si="3"/>
        <v>132000</v>
      </c>
      <c r="G21" s="66"/>
      <c r="H21" s="66"/>
      <c r="I21" s="66">
        <f t="shared" si="2"/>
        <v>132000</v>
      </c>
    </row>
    <row r="22" spans="1:9" ht="47.25" x14ac:dyDescent="0.25">
      <c r="A22" s="41"/>
      <c r="B22" s="57" t="s">
        <v>27</v>
      </c>
      <c r="C22" s="64"/>
      <c r="D22" s="65"/>
      <c r="E22" s="66"/>
      <c r="F22" s="66">
        <f t="shared" ref="F22:F26" si="4">D22*E22</f>
        <v>0</v>
      </c>
      <c r="G22" s="66"/>
      <c r="H22" s="66"/>
      <c r="I22" s="66">
        <f t="shared" si="2"/>
        <v>0</v>
      </c>
    </row>
    <row r="23" spans="1:9" ht="18" customHeight="1" x14ac:dyDescent="0.25">
      <c r="A23" s="41"/>
      <c r="B23" s="57" t="s">
        <v>28</v>
      </c>
      <c r="C23" s="64"/>
      <c r="D23" s="65"/>
      <c r="E23" s="66"/>
      <c r="F23" s="66">
        <f>SUM(F24:F26)</f>
        <v>283878</v>
      </c>
      <c r="G23" s="66"/>
      <c r="H23" s="66"/>
      <c r="I23" s="66">
        <f>F23-G23-H23</f>
        <v>283878</v>
      </c>
    </row>
    <row r="24" spans="1:9" ht="18" customHeight="1" x14ac:dyDescent="0.25">
      <c r="A24" s="41"/>
      <c r="B24" s="57" t="s">
        <v>29</v>
      </c>
      <c r="C24" s="64" t="s">
        <v>25</v>
      </c>
      <c r="D24" s="65">
        <v>10</v>
      </c>
      <c r="E24" s="66">
        <v>2500</v>
      </c>
      <c r="F24" s="66">
        <f t="shared" si="4"/>
        <v>25000</v>
      </c>
      <c r="G24" s="66"/>
      <c r="H24" s="66"/>
      <c r="I24" s="66">
        <f t="shared" ref="I24:I26" si="5">F24-G24-H24</f>
        <v>25000</v>
      </c>
    </row>
    <row r="25" spans="1:9" ht="18" customHeight="1" x14ac:dyDescent="0.25">
      <c r="A25" s="41"/>
      <c r="B25" s="57" t="s">
        <v>30</v>
      </c>
      <c r="C25" s="64" t="s">
        <v>31</v>
      </c>
      <c r="D25" s="65">
        <v>10</v>
      </c>
      <c r="E25" s="66">
        <v>4000</v>
      </c>
      <c r="F25" s="66">
        <f t="shared" si="4"/>
        <v>40000</v>
      </c>
      <c r="G25" s="66"/>
      <c r="H25" s="66"/>
      <c r="I25" s="66">
        <f t="shared" si="5"/>
        <v>40000</v>
      </c>
    </row>
    <row r="26" spans="1:9" ht="18" customHeight="1" x14ac:dyDescent="0.25">
      <c r="A26" s="41"/>
      <c r="B26" s="57" t="s">
        <v>32</v>
      </c>
      <c r="C26" s="64" t="s">
        <v>31</v>
      </c>
      <c r="D26" s="65">
        <v>10</v>
      </c>
      <c r="E26" s="66">
        <v>21887.8</v>
      </c>
      <c r="F26" s="66">
        <f t="shared" si="4"/>
        <v>218878</v>
      </c>
      <c r="G26" s="66"/>
      <c r="H26" s="66"/>
      <c r="I26" s="66">
        <f t="shared" si="5"/>
        <v>218878</v>
      </c>
    </row>
    <row r="27" spans="1:9" s="11" customFormat="1" ht="18" customHeight="1" x14ac:dyDescent="0.25">
      <c r="A27" s="77">
        <v>2</v>
      </c>
      <c r="B27" s="56" t="s">
        <v>33</v>
      </c>
      <c r="C27" s="61"/>
      <c r="D27" s="62"/>
      <c r="E27" s="63"/>
      <c r="F27" s="63">
        <f>F28</f>
        <v>249000</v>
      </c>
      <c r="G27" s="63"/>
      <c r="H27" s="63"/>
      <c r="I27" s="63">
        <f t="shared" si="2"/>
        <v>249000</v>
      </c>
    </row>
    <row r="28" spans="1:9" ht="18" customHeight="1" x14ac:dyDescent="0.25">
      <c r="A28" s="36"/>
      <c r="B28" s="57" t="s">
        <v>34</v>
      </c>
      <c r="C28" s="64" t="s">
        <v>35</v>
      </c>
      <c r="D28" s="65">
        <v>1</v>
      </c>
      <c r="E28" s="66">
        <v>249000</v>
      </c>
      <c r="F28" s="66">
        <f>D28*E28</f>
        <v>249000</v>
      </c>
      <c r="G28" s="66"/>
      <c r="H28" s="66"/>
      <c r="I28" s="66">
        <f t="shared" si="2"/>
        <v>249000</v>
      </c>
    </row>
    <row r="29" spans="1:9" s="2" customFormat="1" ht="18" customHeight="1" x14ac:dyDescent="0.25">
      <c r="A29" s="77">
        <v>3</v>
      </c>
      <c r="B29" s="56" t="s">
        <v>38</v>
      </c>
      <c r="C29" s="61"/>
      <c r="D29" s="62"/>
      <c r="E29" s="63"/>
      <c r="F29" s="63">
        <f>F30+F43+F52+F57+F63+F69+F76+F93+F37</f>
        <v>20991000</v>
      </c>
      <c r="G29" s="63">
        <f>G30+G43+G52+G57+G63+G69+G76+G93+G37</f>
        <v>0</v>
      </c>
      <c r="H29" s="63">
        <f>H30+H43+H52+H57+H63+H69+H76+H93+H37</f>
        <v>0</v>
      </c>
      <c r="I29" s="63">
        <f>I30+I43+I52+I57+I63+I69+I76+I93+I37</f>
        <v>20991000</v>
      </c>
    </row>
    <row r="30" spans="1:9" s="2" customFormat="1" ht="129.75" customHeight="1" x14ac:dyDescent="0.25">
      <c r="A30" s="38"/>
      <c r="B30" s="56" t="s">
        <v>104</v>
      </c>
      <c r="C30" s="61"/>
      <c r="D30" s="62"/>
      <c r="E30" s="63"/>
      <c r="F30" s="63">
        <f>F31</f>
        <v>1152000</v>
      </c>
      <c r="G30" s="63"/>
      <c r="H30" s="63"/>
      <c r="I30" s="63">
        <f t="shared" si="2"/>
        <v>1152000</v>
      </c>
    </row>
    <row r="31" spans="1:9" ht="31.5" x14ac:dyDescent="0.25">
      <c r="A31" s="41"/>
      <c r="B31" s="57" t="s">
        <v>40</v>
      </c>
      <c r="C31" s="64"/>
      <c r="D31" s="65"/>
      <c r="E31" s="66"/>
      <c r="F31" s="66">
        <f>F32+F33</f>
        <v>1152000</v>
      </c>
      <c r="G31" s="66"/>
      <c r="H31" s="66"/>
      <c r="I31" s="66">
        <f t="shared" si="2"/>
        <v>1152000</v>
      </c>
    </row>
    <row r="32" spans="1:9" ht="18" customHeight="1" x14ac:dyDescent="0.25">
      <c r="A32" s="41"/>
      <c r="B32" s="57" t="s">
        <v>41</v>
      </c>
      <c r="C32" s="64"/>
      <c r="D32" s="65"/>
      <c r="E32" s="66"/>
      <c r="F32" s="66"/>
      <c r="G32" s="66"/>
      <c r="H32" s="66"/>
      <c r="I32" s="66">
        <f t="shared" si="2"/>
        <v>0</v>
      </c>
    </row>
    <row r="33" spans="1:9" ht="18" customHeight="1" x14ac:dyDescent="0.25">
      <c r="A33" s="41"/>
      <c r="B33" s="57" t="s">
        <v>42</v>
      </c>
      <c r="C33" s="64"/>
      <c r="D33" s="65"/>
      <c r="E33" s="66"/>
      <c r="F33" s="66">
        <f>SUM(F34:F36)</f>
        <v>1152000</v>
      </c>
      <c r="G33" s="66"/>
      <c r="H33" s="66"/>
      <c r="I33" s="66">
        <f t="shared" si="2"/>
        <v>1152000</v>
      </c>
    </row>
    <row r="34" spans="1:9" ht="32.1" customHeight="1" x14ac:dyDescent="0.25">
      <c r="A34" s="41"/>
      <c r="B34" s="57" t="s">
        <v>49</v>
      </c>
      <c r="C34" s="64" t="s">
        <v>25</v>
      </c>
      <c r="D34" s="65">
        <v>3</v>
      </c>
      <c r="E34" s="66">
        <v>130000</v>
      </c>
      <c r="F34" s="66">
        <f>D34*E34</f>
        <v>390000</v>
      </c>
      <c r="G34" s="66"/>
      <c r="H34" s="66"/>
      <c r="I34" s="66">
        <f t="shared" si="2"/>
        <v>390000</v>
      </c>
    </row>
    <row r="35" spans="1:9" ht="32.1" customHeight="1" x14ac:dyDescent="0.25">
      <c r="A35" s="41"/>
      <c r="B35" s="57" t="s">
        <v>50</v>
      </c>
      <c r="C35" s="64" t="s">
        <v>25</v>
      </c>
      <c r="D35" s="65">
        <v>1</v>
      </c>
      <c r="E35" s="66">
        <v>600000</v>
      </c>
      <c r="F35" s="66">
        <f>D35*E35</f>
        <v>600000</v>
      </c>
      <c r="G35" s="66"/>
      <c r="H35" s="66"/>
      <c r="I35" s="66">
        <f t="shared" si="2"/>
        <v>600000</v>
      </c>
    </row>
    <row r="36" spans="1:9" ht="18" customHeight="1" x14ac:dyDescent="0.25">
      <c r="A36" s="41"/>
      <c r="B36" s="57" t="s">
        <v>51</v>
      </c>
      <c r="C36" s="64" t="s">
        <v>25</v>
      </c>
      <c r="D36" s="65">
        <v>1</v>
      </c>
      <c r="E36" s="66">
        <v>162000</v>
      </c>
      <c r="F36" s="66">
        <f>D36*E36</f>
        <v>162000</v>
      </c>
      <c r="G36" s="66"/>
      <c r="H36" s="66"/>
      <c r="I36" s="66">
        <f t="shared" si="2"/>
        <v>162000</v>
      </c>
    </row>
    <row r="37" spans="1:9" ht="32.1" customHeight="1" x14ac:dyDescent="0.25">
      <c r="A37" s="41"/>
      <c r="B37" s="56" t="s">
        <v>119</v>
      </c>
      <c r="C37" s="64"/>
      <c r="D37" s="65"/>
      <c r="E37" s="66"/>
      <c r="F37" s="63">
        <f>F38</f>
        <v>550000</v>
      </c>
      <c r="G37" s="66"/>
      <c r="H37" s="66"/>
      <c r="I37" s="63">
        <f>SUM(F37+G37+H37)</f>
        <v>550000</v>
      </c>
    </row>
    <row r="38" spans="1:9" ht="32.1" customHeight="1" x14ac:dyDescent="0.25">
      <c r="A38" s="41"/>
      <c r="B38" s="57" t="s">
        <v>40</v>
      </c>
      <c r="C38" s="64"/>
      <c r="D38" s="65"/>
      <c r="E38" s="66"/>
      <c r="F38" s="66">
        <f>SUM(F40+F41+F42)</f>
        <v>550000</v>
      </c>
      <c r="G38" s="66"/>
      <c r="H38" s="66"/>
      <c r="I38" s="66">
        <f>SUM(F38+G38+H38)</f>
        <v>550000</v>
      </c>
    </row>
    <row r="39" spans="1:9" ht="18" customHeight="1" x14ac:dyDescent="0.25">
      <c r="A39" s="41"/>
      <c r="B39" s="57" t="s">
        <v>41</v>
      </c>
      <c r="C39" s="64"/>
      <c r="D39" s="65"/>
      <c r="E39" s="67" t="s">
        <v>114</v>
      </c>
      <c r="F39" s="67" t="s">
        <v>114</v>
      </c>
      <c r="G39" s="67"/>
      <c r="H39" s="67"/>
      <c r="I39" s="67" t="s">
        <v>114</v>
      </c>
    </row>
    <row r="40" spans="1:9" ht="18" customHeight="1" x14ac:dyDescent="0.25">
      <c r="A40" s="41"/>
      <c r="B40" s="57" t="s">
        <v>113</v>
      </c>
      <c r="C40" s="64" t="s">
        <v>112</v>
      </c>
      <c r="D40" s="65">
        <v>1</v>
      </c>
      <c r="E40" s="66">
        <v>300000</v>
      </c>
      <c r="F40" s="66">
        <v>300000</v>
      </c>
      <c r="G40" s="66"/>
      <c r="H40" s="66"/>
      <c r="I40" s="66">
        <f>SUM(F40+G40+H40)</f>
        <v>300000</v>
      </c>
    </row>
    <row r="41" spans="1:9" ht="18" customHeight="1" x14ac:dyDescent="0.25">
      <c r="A41" s="41"/>
      <c r="B41" s="57" t="s">
        <v>118</v>
      </c>
      <c r="C41" s="64" t="s">
        <v>25</v>
      </c>
      <c r="D41" s="65">
        <v>1</v>
      </c>
      <c r="E41" s="66">
        <v>150000</v>
      </c>
      <c r="F41" s="66">
        <v>150000</v>
      </c>
      <c r="G41" s="66"/>
      <c r="H41" s="66"/>
      <c r="I41" s="66">
        <v>150000</v>
      </c>
    </row>
    <row r="42" spans="1:9" ht="18" customHeight="1" x14ac:dyDescent="0.25">
      <c r="A42" s="41"/>
      <c r="B42" s="57" t="s">
        <v>117</v>
      </c>
      <c r="C42" s="64" t="s">
        <v>25</v>
      </c>
      <c r="D42" s="65">
        <v>1</v>
      </c>
      <c r="E42" s="66">
        <v>100000</v>
      </c>
      <c r="F42" s="66">
        <v>100000</v>
      </c>
      <c r="G42" s="66"/>
      <c r="H42" s="66"/>
      <c r="I42" s="66">
        <v>100000</v>
      </c>
    </row>
    <row r="43" spans="1:9" s="2" customFormat="1" ht="64.5" customHeight="1" x14ac:dyDescent="0.25">
      <c r="A43" s="38"/>
      <c r="B43" s="56" t="s">
        <v>94</v>
      </c>
      <c r="C43" s="61"/>
      <c r="D43" s="62"/>
      <c r="E43" s="63"/>
      <c r="F43" s="63">
        <f>+F44</f>
        <v>3141500</v>
      </c>
      <c r="G43" s="63"/>
      <c r="H43" s="63"/>
      <c r="I43" s="63">
        <f t="shared" ref="I43:I56" si="6">F43-G43-H43</f>
        <v>3141500</v>
      </c>
    </row>
    <row r="44" spans="1:9" ht="32.1" customHeight="1" x14ac:dyDescent="0.25">
      <c r="A44" s="41"/>
      <c r="B44" s="57" t="s">
        <v>40</v>
      </c>
      <c r="C44" s="64"/>
      <c r="D44" s="65"/>
      <c r="E44" s="66"/>
      <c r="F44" s="66">
        <f>F45+F47</f>
        <v>3141500</v>
      </c>
      <c r="G44" s="66"/>
      <c r="H44" s="66"/>
      <c r="I44" s="66">
        <f t="shared" si="6"/>
        <v>3141500</v>
      </c>
    </row>
    <row r="45" spans="1:9" ht="18" customHeight="1" x14ac:dyDescent="0.25">
      <c r="A45" s="41"/>
      <c r="B45" s="57" t="s">
        <v>41</v>
      </c>
      <c r="C45" s="64"/>
      <c r="D45" s="65"/>
      <c r="E45" s="66"/>
      <c r="F45" s="66">
        <f>SUM(F46)</f>
        <v>1000000</v>
      </c>
      <c r="G45" s="66"/>
      <c r="H45" s="66"/>
      <c r="I45" s="66">
        <f t="shared" si="6"/>
        <v>1000000</v>
      </c>
    </row>
    <row r="46" spans="1:9" ht="18" customHeight="1" x14ac:dyDescent="0.25">
      <c r="A46" s="41"/>
      <c r="B46" s="57" t="s">
        <v>53</v>
      </c>
      <c r="C46" s="64" t="s">
        <v>25</v>
      </c>
      <c r="D46" s="65">
        <v>10</v>
      </c>
      <c r="E46" s="66">
        <v>100000</v>
      </c>
      <c r="F46" s="66">
        <f>D46*E46</f>
        <v>1000000</v>
      </c>
      <c r="G46" s="66"/>
      <c r="H46" s="66"/>
      <c r="I46" s="66">
        <f>F46</f>
        <v>1000000</v>
      </c>
    </row>
    <row r="47" spans="1:9" ht="18" customHeight="1" x14ac:dyDescent="0.25">
      <c r="A47" s="41"/>
      <c r="B47" s="57" t="s">
        <v>42</v>
      </c>
      <c r="C47" s="64"/>
      <c r="D47" s="65"/>
      <c r="E47" s="66"/>
      <c r="F47" s="66">
        <f>SUM(F48:F51)</f>
        <v>2141500</v>
      </c>
      <c r="G47" s="66"/>
      <c r="H47" s="66"/>
      <c r="I47" s="66">
        <f t="shared" si="6"/>
        <v>2141500</v>
      </c>
    </row>
    <row r="48" spans="1:9" ht="18" customHeight="1" x14ac:dyDescent="0.25">
      <c r="A48" s="41"/>
      <c r="B48" s="57" t="s">
        <v>54</v>
      </c>
      <c r="C48" s="64" t="s">
        <v>25</v>
      </c>
      <c r="D48" s="65">
        <v>3</v>
      </c>
      <c r="E48" s="66">
        <v>155500</v>
      </c>
      <c r="F48" s="66">
        <f>D48*E48</f>
        <v>466500</v>
      </c>
      <c r="G48" s="66"/>
      <c r="H48" s="66"/>
      <c r="I48" s="66">
        <f>F48-G48-H48</f>
        <v>466500</v>
      </c>
    </row>
    <row r="49" spans="1:9" ht="32.1" customHeight="1" x14ac:dyDescent="0.25">
      <c r="A49" s="41"/>
      <c r="B49" s="57" t="s">
        <v>55</v>
      </c>
      <c r="C49" s="64" t="s">
        <v>25</v>
      </c>
      <c r="D49" s="65">
        <v>1</v>
      </c>
      <c r="E49" s="66">
        <f>5*50*1500</f>
        <v>375000</v>
      </c>
      <c r="F49" s="66">
        <f>D49*E49</f>
        <v>375000</v>
      </c>
      <c r="G49" s="66"/>
      <c r="H49" s="66"/>
      <c r="I49" s="66">
        <f>F49</f>
        <v>375000</v>
      </c>
    </row>
    <row r="50" spans="1:9" ht="18" customHeight="1" x14ac:dyDescent="0.25">
      <c r="A50" s="41"/>
      <c r="B50" s="57" t="s">
        <v>56</v>
      </c>
      <c r="C50" s="64" t="s">
        <v>25</v>
      </c>
      <c r="D50" s="65">
        <v>20</v>
      </c>
      <c r="E50" s="66">
        <v>40000</v>
      </c>
      <c r="F50" s="66">
        <f t="shared" ref="F50:F51" si="7">D50*E50</f>
        <v>800000</v>
      </c>
      <c r="G50" s="66"/>
      <c r="H50" s="66"/>
      <c r="I50" s="66"/>
    </row>
    <row r="51" spans="1:9" ht="18" customHeight="1" x14ac:dyDescent="0.25">
      <c r="A51" s="41"/>
      <c r="B51" s="57" t="s">
        <v>57</v>
      </c>
      <c r="C51" s="64" t="s">
        <v>25</v>
      </c>
      <c r="D51" s="65">
        <v>20</v>
      </c>
      <c r="E51" s="66">
        <v>25000</v>
      </c>
      <c r="F51" s="66">
        <f t="shared" si="7"/>
        <v>500000</v>
      </c>
      <c r="G51" s="66"/>
      <c r="H51" s="66"/>
      <c r="I51" s="66"/>
    </row>
    <row r="52" spans="1:9" s="2" customFormat="1" ht="114.75" customHeight="1" x14ac:dyDescent="0.25">
      <c r="A52" s="38"/>
      <c r="B52" s="56" t="s">
        <v>95</v>
      </c>
      <c r="C52" s="61"/>
      <c r="D52" s="62"/>
      <c r="E52" s="63">
        <v>0</v>
      </c>
      <c r="F52" s="63">
        <f>F53</f>
        <v>1100000</v>
      </c>
      <c r="G52" s="63"/>
      <c r="H52" s="63"/>
      <c r="I52" s="63">
        <f t="shared" si="6"/>
        <v>1100000</v>
      </c>
    </row>
    <row r="53" spans="1:9" ht="32.1" customHeight="1" x14ac:dyDescent="0.25">
      <c r="A53" s="41"/>
      <c r="B53" s="57" t="s">
        <v>40</v>
      </c>
      <c r="C53" s="64"/>
      <c r="D53" s="65"/>
      <c r="E53" s="66"/>
      <c r="F53" s="66">
        <f>F54</f>
        <v>1100000</v>
      </c>
      <c r="G53" s="66"/>
      <c r="H53" s="66"/>
      <c r="I53" s="66">
        <f t="shared" si="6"/>
        <v>1100000</v>
      </c>
    </row>
    <row r="54" spans="1:9" ht="18" customHeight="1" x14ac:dyDescent="0.25">
      <c r="A54" s="41"/>
      <c r="B54" s="57" t="s">
        <v>42</v>
      </c>
      <c r="C54" s="64"/>
      <c r="D54" s="65"/>
      <c r="E54" s="66"/>
      <c r="F54" s="66">
        <f>SUM(F55:F56)</f>
        <v>1100000</v>
      </c>
      <c r="G54" s="66"/>
      <c r="H54" s="66"/>
      <c r="I54" s="66">
        <f t="shared" si="6"/>
        <v>1100000</v>
      </c>
    </row>
    <row r="55" spans="1:9" ht="18" customHeight="1" x14ac:dyDescent="0.25">
      <c r="A55" s="41"/>
      <c r="B55" s="57" t="s">
        <v>58</v>
      </c>
      <c r="C55" s="64" t="s">
        <v>25</v>
      </c>
      <c r="D55" s="65">
        <v>3</v>
      </c>
      <c r="E55" s="66">
        <v>200000</v>
      </c>
      <c r="F55" s="66">
        <f>D55*E55</f>
        <v>600000</v>
      </c>
      <c r="G55" s="66"/>
      <c r="H55" s="66"/>
      <c r="I55" s="66">
        <f>F55-G55-H55</f>
        <v>600000</v>
      </c>
    </row>
    <row r="56" spans="1:9" ht="18" customHeight="1" x14ac:dyDescent="0.25">
      <c r="A56" s="41"/>
      <c r="B56" s="57" t="s">
        <v>96</v>
      </c>
      <c r="C56" s="64" t="s">
        <v>25</v>
      </c>
      <c r="D56" s="65">
        <v>1</v>
      </c>
      <c r="E56" s="68">
        <v>500000</v>
      </c>
      <c r="F56" s="66">
        <f>D56*E56</f>
        <v>500000</v>
      </c>
      <c r="G56" s="66"/>
      <c r="H56" s="66"/>
      <c r="I56" s="66">
        <f t="shared" si="6"/>
        <v>500000</v>
      </c>
    </row>
    <row r="57" spans="1:9" s="2" customFormat="1" ht="131.25" customHeight="1" x14ac:dyDescent="0.25">
      <c r="A57" s="38"/>
      <c r="B57" s="56" t="s">
        <v>105</v>
      </c>
      <c r="C57" s="61"/>
      <c r="D57" s="62"/>
      <c r="E57" s="63"/>
      <c r="F57" s="63">
        <f>F58</f>
        <v>9800000</v>
      </c>
      <c r="G57" s="63"/>
      <c r="H57" s="63"/>
      <c r="I57" s="63">
        <f t="shared" ref="I57:I62" si="8">F57-G57-H57</f>
        <v>9800000</v>
      </c>
    </row>
    <row r="58" spans="1:9" ht="32.1" customHeight="1" x14ac:dyDescent="0.25">
      <c r="A58" s="41"/>
      <c r="B58" s="57" t="s">
        <v>40</v>
      </c>
      <c r="C58" s="64"/>
      <c r="D58" s="65"/>
      <c r="E58" s="66"/>
      <c r="F58" s="66">
        <f>F59+F61</f>
        <v>9800000</v>
      </c>
      <c r="G58" s="66"/>
      <c r="H58" s="66"/>
      <c r="I58" s="66">
        <f t="shared" si="8"/>
        <v>9800000</v>
      </c>
    </row>
    <row r="59" spans="1:9" ht="18" customHeight="1" x14ac:dyDescent="0.25">
      <c r="A59" s="41"/>
      <c r="B59" s="57" t="s">
        <v>41</v>
      </c>
      <c r="C59" s="64"/>
      <c r="D59" s="65"/>
      <c r="E59" s="66"/>
      <c r="F59" s="66">
        <f>F60</f>
        <v>800000</v>
      </c>
      <c r="G59" s="66"/>
      <c r="H59" s="66"/>
      <c r="I59" s="66">
        <f t="shared" si="8"/>
        <v>800000</v>
      </c>
    </row>
    <row r="60" spans="1:9" ht="18" customHeight="1" x14ac:dyDescent="0.25">
      <c r="A60" s="41"/>
      <c r="B60" s="57" t="s">
        <v>121</v>
      </c>
      <c r="C60" s="64" t="s">
        <v>61</v>
      </c>
      <c r="D60" s="65">
        <v>2</v>
      </c>
      <c r="E60" s="66">
        <v>400000</v>
      </c>
      <c r="F60" s="66">
        <f>D60*E60</f>
        <v>800000</v>
      </c>
      <c r="G60" s="66"/>
      <c r="H60" s="66"/>
      <c r="I60" s="66">
        <f t="shared" si="8"/>
        <v>800000</v>
      </c>
    </row>
    <row r="61" spans="1:9" ht="18" customHeight="1" x14ac:dyDescent="0.25">
      <c r="A61" s="41"/>
      <c r="B61" s="57" t="s">
        <v>42</v>
      </c>
      <c r="C61" s="64"/>
      <c r="D61" s="65"/>
      <c r="E61" s="66"/>
      <c r="F61" s="66">
        <f>F62</f>
        <v>9000000</v>
      </c>
      <c r="G61" s="66"/>
      <c r="H61" s="66"/>
      <c r="I61" s="66">
        <f t="shared" si="8"/>
        <v>9000000</v>
      </c>
    </row>
    <row r="62" spans="1:9" ht="18" customHeight="1" x14ac:dyDescent="0.25">
      <c r="A62" s="41"/>
      <c r="B62" s="57" t="s">
        <v>62</v>
      </c>
      <c r="C62" s="64" t="s">
        <v>61</v>
      </c>
      <c r="D62" s="65">
        <v>30</v>
      </c>
      <c r="E62" s="66">
        <v>300000</v>
      </c>
      <c r="F62" s="66">
        <f>D62*E62</f>
        <v>9000000</v>
      </c>
      <c r="G62" s="66"/>
      <c r="H62" s="66"/>
      <c r="I62" s="66">
        <f t="shared" si="8"/>
        <v>9000000</v>
      </c>
    </row>
    <row r="63" spans="1:9" s="2" customFormat="1" ht="115.5" customHeight="1" x14ac:dyDescent="0.25">
      <c r="A63" s="38"/>
      <c r="B63" s="56" t="s">
        <v>106</v>
      </c>
      <c r="C63" s="61"/>
      <c r="D63" s="62"/>
      <c r="E63" s="63"/>
      <c r="F63" s="63">
        <f>F64</f>
        <v>1300000</v>
      </c>
      <c r="G63" s="63"/>
      <c r="H63" s="63"/>
      <c r="I63" s="63">
        <f t="shared" ref="I63:I96" si="9">F63-G63-H63</f>
        <v>1300000</v>
      </c>
    </row>
    <row r="64" spans="1:9" ht="32.1" customHeight="1" x14ac:dyDescent="0.25">
      <c r="A64" s="41"/>
      <c r="B64" s="57" t="s">
        <v>40</v>
      </c>
      <c r="C64" s="64"/>
      <c r="D64" s="65"/>
      <c r="E64" s="66"/>
      <c r="F64" s="66">
        <f>F65+F66</f>
        <v>1300000</v>
      </c>
      <c r="G64" s="66"/>
      <c r="H64" s="66"/>
      <c r="I64" s="66">
        <f t="shared" si="9"/>
        <v>1300000</v>
      </c>
    </row>
    <row r="65" spans="1:9" ht="18" customHeight="1" x14ac:dyDescent="0.25">
      <c r="A65" s="41"/>
      <c r="B65" s="57" t="s">
        <v>41</v>
      </c>
      <c r="C65" s="64"/>
      <c r="D65" s="65"/>
      <c r="E65" s="66"/>
      <c r="F65" s="66"/>
      <c r="G65" s="66"/>
      <c r="H65" s="66"/>
      <c r="I65" s="66">
        <f t="shared" si="9"/>
        <v>0</v>
      </c>
    </row>
    <row r="66" spans="1:9" ht="18" customHeight="1" x14ac:dyDescent="0.25">
      <c r="A66" s="41"/>
      <c r="B66" s="57" t="s">
        <v>42</v>
      </c>
      <c r="C66" s="64"/>
      <c r="D66" s="65"/>
      <c r="E66" s="66"/>
      <c r="F66" s="66">
        <f>F68+F67</f>
        <v>1300000</v>
      </c>
      <c r="G66" s="66"/>
      <c r="H66" s="66"/>
      <c r="I66" s="66">
        <f t="shared" si="9"/>
        <v>1300000</v>
      </c>
    </row>
    <row r="67" spans="1:9" ht="31.5" x14ac:dyDescent="0.25">
      <c r="A67" s="41"/>
      <c r="B67" s="57" t="s">
        <v>133</v>
      </c>
      <c r="C67" s="64" t="s">
        <v>61</v>
      </c>
      <c r="D67" s="65">
        <v>1</v>
      </c>
      <c r="E67" s="66">
        <v>500000</v>
      </c>
      <c r="F67" s="66">
        <f>D67*E67</f>
        <v>500000</v>
      </c>
      <c r="G67" s="66"/>
      <c r="H67" s="66"/>
      <c r="I67" s="66">
        <f t="shared" si="9"/>
        <v>500000</v>
      </c>
    </row>
    <row r="68" spans="1:9" ht="47.25" x14ac:dyDescent="0.25">
      <c r="A68" s="41"/>
      <c r="B68" s="57" t="s">
        <v>64</v>
      </c>
      <c r="C68" s="64" t="s">
        <v>61</v>
      </c>
      <c r="D68" s="65">
        <v>8</v>
      </c>
      <c r="E68" s="66">
        <v>100000</v>
      </c>
      <c r="F68" s="66">
        <f>D68*E68</f>
        <v>800000</v>
      </c>
      <c r="G68" s="66"/>
      <c r="H68" s="66"/>
      <c r="I68" s="66">
        <f t="shared" si="9"/>
        <v>800000</v>
      </c>
    </row>
    <row r="69" spans="1:9" s="2" customFormat="1" ht="63" x14ac:dyDescent="0.25">
      <c r="A69" s="38"/>
      <c r="B69" s="56" t="s">
        <v>107</v>
      </c>
      <c r="C69" s="61"/>
      <c r="D69" s="62"/>
      <c r="E69" s="63"/>
      <c r="F69" s="63">
        <f>F70</f>
        <v>800000</v>
      </c>
      <c r="G69" s="63"/>
      <c r="H69" s="63"/>
      <c r="I69" s="63">
        <f t="shared" si="9"/>
        <v>800000</v>
      </c>
    </row>
    <row r="70" spans="1:9" ht="32.1" customHeight="1" x14ac:dyDescent="0.25">
      <c r="A70" s="41"/>
      <c r="B70" s="57" t="s">
        <v>40</v>
      </c>
      <c r="C70" s="64"/>
      <c r="D70" s="65"/>
      <c r="E70" s="66"/>
      <c r="F70" s="66">
        <f>F71+F72</f>
        <v>800000</v>
      </c>
      <c r="G70" s="66"/>
      <c r="H70" s="66"/>
      <c r="I70" s="66">
        <f t="shared" si="9"/>
        <v>800000</v>
      </c>
    </row>
    <row r="71" spans="1:9" ht="18" customHeight="1" x14ac:dyDescent="0.25">
      <c r="A71" s="41"/>
      <c r="B71" s="57" t="s">
        <v>41</v>
      </c>
      <c r="C71" s="64"/>
      <c r="D71" s="65"/>
      <c r="E71" s="66"/>
      <c r="F71" s="66">
        <v>0</v>
      </c>
      <c r="G71" s="66"/>
      <c r="H71" s="66"/>
      <c r="I71" s="66">
        <f t="shared" si="9"/>
        <v>0</v>
      </c>
    </row>
    <row r="72" spans="1:9" ht="18" customHeight="1" x14ac:dyDescent="0.25">
      <c r="A72" s="41"/>
      <c r="B72" s="57" t="s">
        <v>42</v>
      </c>
      <c r="C72" s="64"/>
      <c r="D72" s="65"/>
      <c r="E72" s="66"/>
      <c r="F72" s="66">
        <f>SUM(F73:F75)</f>
        <v>800000</v>
      </c>
      <c r="G72" s="66"/>
      <c r="H72" s="66"/>
      <c r="I72" s="66">
        <f t="shared" si="9"/>
        <v>800000</v>
      </c>
    </row>
    <row r="73" spans="1:9" ht="18" customHeight="1" x14ac:dyDescent="0.25">
      <c r="A73" s="41"/>
      <c r="B73" s="57" t="s">
        <v>66</v>
      </c>
      <c r="C73" s="64" t="s">
        <v>25</v>
      </c>
      <c r="D73" s="65">
        <v>1</v>
      </c>
      <c r="E73" s="66">
        <v>450000</v>
      </c>
      <c r="F73" s="66">
        <f>D73*E73</f>
        <v>450000</v>
      </c>
      <c r="G73" s="66"/>
      <c r="H73" s="66"/>
      <c r="I73" s="66">
        <f t="shared" si="9"/>
        <v>450000</v>
      </c>
    </row>
    <row r="74" spans="1:9" ht="18" customHeight="1" x14ac:dyDescent="0.25">
      <c r="A74" s="41"/>
      <c r="B74" s="57" t="s">
        <v>67</v>
      </c>
      <c r="C74" s="64" t="s">
        <v>25</v>
      </c>
      <c r="D74" s="65">
        <v>1</v>
      </c>
      <c r="E74" s="66">
        <v>250000</v>
      </c>
      <c r="F74" s="66">
        <f>D74*E74</f>
        <v>250000</v>
      </c>
      <c r="G74" s="66"/>
      <c r="H74" s="66"/>
      <c r="I74" s="66">
        <f t="shared" si="9"/>
        <v>250000</v>
      </c>
    </row>
    <row r="75" spans="1:9" ht="18" customHeight="1" x14ac:dyDescent="0.25">
      <c r="A75" s="41"/>
      <c r="B75" s="57" t="s">
        <v>68</v>
      </c>
      <c r="C75" s="64" t="s">
        <v>25</v>
      </c>
      <c r="D75" s="65">
        <v>1</v>
      </c>
      <c r="E75" s="66">
        <v>100000</v>
      </c>
      <c r="F75" s="66">
        <f>D75*E75</f>
        <v>100000</v>
      </c>
      <c r="G75" s="66"/>
      <c r="H75" s="66"/>
      <c r="I75" s="66">
        <f t="shared" si="9"/>
        <v>100000</v>
      </c>
    </row>
    <row r="76" spans="1:9" s="2" customFormat="1" ht="63" x14ac:dyDescent="0.25">
      <c r="A76" s="38"/>
      <c r="B76" s="56" t="s">
        <v>108</v>
      </c>
      <c r="C76" s="61"/>
      <c r="D76" s="62"/>
      <c r="E76" s="63"/>
      <c r="F76" s="63">
        <f>F77+F83+F87</f>
        <v>1447500</v>
      </c>
      <c r="G76" s="63"/>
      <c r="H76" s="63"/>
      <c r="I76" s="63">
        <f t="shared" si="9"/>
        <v>1447500</v>
      </c>
    </row>
    <row r="77" spans="1:9" ht="31.5" x14ac:dyDescent="0.25">
      <c r="A77" s="41"/>
      <c r="B77" s="57" t="s">
        <v>40</v>
      </c>
      <c r="C77" s="64"/>
      <c r="D77" s="65"/>
      <c r="E77" s="66"/>
      <c r="F77" s="66">
        <f>F78+F80</f>
        <v>600000</v>
      </c>
      <c r="G77" s="66"/>
      <c r="H77" s="66"/>
      <c r="I77" s="66">
        <f t="shared" si="9"/>
        <v>600000</v>
      </c>
    </row>
    <row r="78" spans="1:9" ht="18" customHeight="1" x14ac:dyDescent="0.25">
      <c r="A78" s="41"/>
      <c r="B78" s="57" t="s">
        <v>41</v>
      </c>
      <c r="C78" s="64"/>
      <c r="D78" s="65"/>
      <c r="E78" s="66"/>
      <c r="F78" s="66">
        <f>F79</f>
        <v>200000</v>
      </c>
      <c r="G78" s="66"/>
      <c r="H78" s="66"/>
      <c r="I78" s="66">
        <f t="shared" si="9"/>
        <v>200000</v>
      </c>
    </row>
    <row r="79" spans="1:9" ht="18" customHeight="1" x14ac:dyDescent="0.25">
      <c r="A79" s="41"/>
      <c r="B79" s="57" t="s">
        <v>69</v>
      </c>
      <c r="C79" s="64" t="s">
        <v>25</v>
      </c>
      <c r="D79" s="65">
        <v>1</v>
      </c>
      <c r="E79" s="66">
        <v>200000</v>
      </c>
      <c r="F79" s="66">
        <f>D79*E79</f>
        <v>200000</v>
      </c>
      <c r="G79" s="66"/>
      <c r="H79" s="66"/>
      <c r="I79" s="66">
        <f t="shared" si="9"/>
        <v>200000</v>
      </c>
    </row>
    <row r="80" spans="1:9" ht="18" customHeight="1" x14ac:dyDescent="0.25">
      <c r="A80" s="41"/>
      <c r="B80" s="57" t="s">
        <v>42</v>
      </c>
      <c r="C80" s="64"/>
      <c r="D80" s="65"/>
      <c r="E80" s="66"/>
      <c r="F80" s="66">
        <f>SUM(F81:F82)</f>
        <v>400000</v>
      </c>
      <c r="G80" s="66"/>
      <c r="H80" s="66"/>
      <c r="I80" s="66">
        <f t="shared" si="9"/>
        <v>400000</v>
      </c>
    </row>
    <row r="81" spans="1:9" ht="18" customHeight="1" x14ac:dyDescent="0.25">
      <c r="A81" s="41"/>
      <c r="B81" s="57" t="s">
        <v>70</v>
      </c>
      <c r="C81" s="64" t="s">
        <v>25</v>
      </c>
      <c r="D81" s="65">
        <v>1</v>
      </c>
      <c r="E81" s="66">
        <v>100000</v>
      </c>
      <c r="F81" s="66">
        <f>D81*E81</f>
        <v>100000</v>
      </c>
      <c r="G81" s="66"/>
      <c r="H81" s="66"/>
      <c r="I81" s="66">
        <f t="shared" si="9"/>
        <v>100000</v>
      </c>
    </row>
    <row r="82" spans="1:9" ht="18" customHeight="1" x14ac:dyDescent="0.25">
      <c r="A82" s="41"/>
      <c r="B82" s="57" t="s">
        <v>122</v>
      </c>
      <c r="C82" s="64" t="s">
        <v>25</v>
      </c>
      <c r="D82" s="65">
        <v>1</v>
      </c>
      <c r="E82" s="66">
        <v>300000</v>
      </c>
      <c r="F82" s="66">
        <f>D82*E82</f>
        <v>300000</v>
      </c>
      <c r="G82" s="66"/>
      <c r="H82" s="66"/>
      <c r="I82" s="66">
        <f t="shared" si="9"/>
        <v>300000</v>
      </c>
    </row>
    <row r="83" spans="1:9" ht="18" customHeight="1" x14ac:dyDescent="0.25">
      <c r="A83" s="41"/>
      <c r="B83" s="57" t="s">
        <v>71</v>
      </c>
      <c r="C83" s="64"/>
      <c r="D83" s="65"/>
      <c r="E83" s="66"/>
      <c r="F83" s="66">
        <f>SUM(F84:F86)</f>
        <v>290000</v>
      </c>
      <c r="G83" s="66"/>
      <c r="H83" s="66"/>
      <c r="I83" s="66">
        <f t="shared" si="9"/>
        <v>290000</v>
      </c>
    </row>
    <row r="84" spans="1:9" ht="31.5" x14ac:dyDescent="0.25">
      <c r="A84" s="41"/>
      <c r="B84" s="57" t="s">
        <v>115</v>
      </c>
      <c r="C84" s="64" t="s">
        <v>31</v>
      </c>
      <c r="D84" s="65">
        <v>50</v>
      </c>
      <c r="E84" s="66">
        <v>2000</v>
      </c>
      <c r="F84" s="66">
        <f>D84*E84</f>
        <v>100000</v>
      </c>
      <c r="G84" s="66"/>
      <c r="H84" s="66"/>
      <c r="I84" s="66">
        <f t="shared" si="9"/>
        <v>100000</v>
      </c>
    </row>
    <row r="85" spans="1:9" ht="18" customHeight="1" x14ac:dyDescent="0.25">
      <c r="A85" s="41"/>
      <c r="B85" s="57" t="s">
        <v>72</v>
      </c>
      <c r="C85" s="64" t="s">
        <v>31</v>
      </c>
      <c r="D85" s="65">
        <v>50</v>
      </c>
      <c r="E85" s="66">
        <v>2200</v>
      </c>
      <c r="F85" s="66">
        <f>D85*E85</f>
        <v>110000</v>
      </c>
      <c r="G85" s="66"/>
      <c r="H85" s="66"/>
      <c r="I85" s="66">
        <f t="shared" si="9"/>
        <v>110000</v>
      </c>
    </row>
    <row r="86" spans="1:9" ht="18" customHeight="1" x14ac:dyDescent="0.25">
      <c r="A86" s="41"/>
      <c r="B86" s="57" t="s">
        <v>73</v>
      </c>
      <c r="C86" s="64" t="s">
        <v>31</v>
      </c>
      <c r="D86" s="65">
        <v>50</v>
      </c>
      <c r="E86" s="66">
        <v>1600</v>
      </c>
      <c r="F86" s="66">
        <f>D86*E86</f>
        <v>80000</v>
      </c>
      <c r="G86" s="66"/>
      <c r="H86" s="66"/>
      <c r="I86" s="66">
        <f t="shared" si="9"/>
        <v>80000</v>
      </c>
    </row>
    <row r="87" spans="1:9" ht="18" customHeight="1" x14ac:dyDescent="0.25">
      <c r="A87" s="41"/>
      <c r="B87" s="57" t="s">
        <v>74</v>
      </c>
      <c r="C87" s="64"/>
      <c r="D87" s="65"/>
      <c r="E87" s="66"/>
      <c r="F87" s="66">
        <f>SUM(F88:F92)</f>
        <v>557500</v>
      </c>
      <c r="G87" s="66"/>
      <c r="H87" s="66"/>
      <c r="I87" s="66">
        <f t="shared" si="9"/>
        <v>557500</v>
      </c>
    </row>
    <row r="88" spans="1:9" ht="18" customHeight="1" x14ac:dyDescent="0.25">
      <c r="A88" s="41"/>
      <c r="B88" s="57" t="s">
        <v>75</v>
      </c>
      <c r="C88" s="64" t="s">
        <v>25</v>
      </c>
      <c r="D88" s="65">
        <v>100</v>
      </c>
      <c r="E88" s="65">
        <v>1200</v>
      </c>
      <c r="F88" s="66">
        <f>D88*E88</f>
        <v>120000</v>
      </c>
      <c r="G88" s="66"/>
      <c r="H88" s="66"/>
      <c r="I88" s="66">
        <f t="shared" si="9"/>
        <v>120000</v>
      </c>
    </row>
    <row r="89" spans="1:9" ht="18" customHeight="1" x14ac:dyDescent="0.25">
      <c r="A89" s="41"/>
      <c r="B89" s="57" t="s">
        <v>76</v>
      </c>
      <c r="C89" s="64" t="s">
        <v>25</v>
      </c>
      <c r="D89" s="65">
        <v>50</v>
      </c>
      <c r="E89" s="66">
        <v>2000</v>
      </c>
      <c r="F89" s="66">
        <f>D89*E89</f>
        <v>100000</v>
      </c>
      <c r="G89" s="66"/>
      <c r="H89" s="66"/>
      <c r="I89" s="66">
        <f t="shared" si="9"/>
        <v>100000</v>
      </c>
    </row>
    <row r="90" spans="1:9" ht="18" customHeight="1" x14ac:dyDescent="0.25">
      <c r="A90" s="41"/>
      <c r="B90" s="57" t="s">
        <v>142</v>
      </c>
      <c r="C90" s="64" t="s">
        <v>25</v>
      </c>
      <c r="D90" s="65">
        <v>15</v>
      </c>
      <c r="E90" s="66">
        <v>10000</v>
      </c>
      <c r="F90" s="66">
        <f t="shared" ref="F90:F92" si="10">D90*E90</f>
        <v>150000</v>
      </c>
      <c r="G90" s="66"/>
      <c r="H90" s="66"/>
      <c r="I90" s="66">
        <f t="shared" si="9"/>
        <v>150000</v>
      </c>
    </row>
    <row r="91" spans="1:9" ht="32.1" customHeight="1" x14ac:dyDescent="0.25">
      <c r="A91" s="41"/>
      <c r="B91" s="57" t="s">
        <v>78</v>
      </c>
      <c r="C91" s="64" t="s">
        <v>25</v>
      </c>
      <c r="D91" s="65">
        <v>30</v>
      </c>
      <c r="E91" s="66">
        <v>5000</v>
      </c>
      <c r="F91" s="66">
        <f t="shared" si="10"/>
        <v>150000</v>
      </c>
      <c r="G91" s="66"/>
      <c r="H91" s="66"/>
      <c r="I91" s="66">
        <f t="shared" si="9"/>
        <v>150000</v>
      </c>
    </row>
    <row r="92" spans="1:9" ht="18" customHeight="1" x14ac:dyDescent="0.25">
      <c r="A92" s="41"/>
      <c r="B92" s="57" t="s">
        <v>79</v>
      </c>
      <c r="C92" s="64" t="s">
        <v>25</v>
      </c>
      <c r="D92" s="65">
        <v>15</v>
      </c>
      <c r="E92" s="66">
        <v>2500</v>
      </c>
      <c r="F92" s="66">
        <f t="shared" si="10"/>
        <v>37500</v>
      </c>
      <c r="G92" s="66"/>
      <c r="H92" s="66"/>
      <c r="I92" s="66">
        <f t="shared" si="9"/>
        <v>37500</v>
      </c>
    </row>
    <row r="93" spans="1:9" s="2" customFormat="1" ht="49.5" customHeight="1" x14ac:dyDescent="0.25">
      <c r="A93" s="38"/>
      <c r="B93" s="56" t="s">
        <v>109</v>
      </c>
      <c r="C93" s="61"/>
      <c r="D93" s="62"/>
      <c r="E93" s="63"/>
      <c r="F93" s="63">
        <f>F94+F97</f>
        <v>1700000</v>
      </c>
      <c r="G93" s="63"/>
      <c r="H93" s="63"/>
      <c r="I93" s="63">
        <f t="shared" si="9"/>
        <v>1700000</v>
      </c>
    </row>
    <row r="94" spans="1:9" ht="32.1" customHeight="1" x14ac:dyDescent="0.25">
      <c r="A94" s="41"/>
      <c r="B94" s="57" t="s">
        <v>40</v>
      </c>
      <c r="C94" s="64"/>
      <c r="D94" s="65"/>
      <c r="E94" s="66"/>
      <c r="F94" s="66">
        <f>F95</f>
        <v>550000</v>
      </c>
      <c r="G94" s="66"/>
      <c r="H94" s="66"/>
      <c r="I94" s="66">
        <f t="shared" si="9"/>
        <v>550000</v>
      </c>
    </row>
    <row r="95" spans="1:9" ht="18" customHeight="1" x14ac:dyDescent="0.25">
      <c r="A95" s="41"/>
      <c r="B95" s="57" t="s">
        <v>41</v>
      </c>
      <c r="C95" s="64"/>
      <c r="D95" s="65"/>
      <c r="E95" s="66"/>
      <c r="F95" s="66">
        <f>F96</f>
        <v>550000</v>
      </c>
      <c r="G95" s="66"/>
      <c r="H95" s="66"/>
      <c r="I95" s="66">
        <f t="shared" si="9"/>
        <v>550000</v>
      </c>
    </row>
    <row r="96" spans="1:9" ht="18" customHeight="1" x14ac:dyDescent="0.25">
      <c r="A96" s="41"/>
      <c r="B96" s="57" t="s">
        <v>81</v>
      </c>
      <c r="C96" s="64" t="s">
        <v>25</v>
      </c>
      <c r="D96" s="65">
        <v>1</v>
      </c>
      <c r="E96" s="66">
        <v>550000</v>
      </c>
      <c r="F96" s="66">
        <f>D96*E96</f>
        <v>550000</v>
      </c>
      <c r="G96" s="66"/>
      <c r="H96" s="66"/>
      <c r="I96" s="66">
        <f t="shared" si="9"/>
        <v>550000</v>
      </c>
    </row>
    <row r="97" spans="1:12" ht="18" customHeight="1" x14ac:dyDescent="0.25">
      <c r="A97" s="41"/>
      <c r="B97" s="57" t="s">
        <v>42</v>
      </c>
      <c r="C97" s="64"/>
      <c r="D97" s="65"/>
      <c r="E97" s="66"/>
      <c r="F97" s="66">
        <f>F98+F99+F100</f>
        <v>1150000</v>
      </c>
      <c r="G97" s="66"/>
      <c r="H97" s="66"/>
      <c r="I97" s="66">
        <f>F97-G97-H97</f>
        <v>1150000</v>
      </c>
    </row>
    <row r="98" spans="1:12" ht="18" customHeight="1" x14ac:dyDescent="0.25">
      <c r="A98" s="41"/>
      <c r="B98" s="57" t="s">
        <v>141</v>
      </c>
      <c r="C98" s="64" t="s">
        <v>25</v>
      </c>
      <c r="D98" s="65">
        <v>1</v>
      </c>
      <c r="E98" s="66">
        <f>100*1500</f>
        <v>150000</v>
      </c>
      <c r="F98" s="66">
        <f>E98</f>
        <v>150000</v>
      </c>
      <c r="G98" s="66"/>
      <c r="H98" s="66"/>
      <c r="I98" s="66">
        <f>F98</f>
        <v>150000</v>
      </c>
    </row>
    <row r="99" spans="1:12" s="27" customFormat="1" ht="18" customHeight="1" x14ac:dyDescent="0.25">
      <c r="A99" s="44"/>
      <c r="B99" s="58" t="s">
        <v>134</v>
      </c>
      <c r="C99" s="81" t="s">
        <v>25</v>
      </c>
      <c r="D99" s="72">
        <v>1</v>
      </c>
      <c r="E99" s="73">
        <v>200000</v>
      </c>
      <c r="F99" s="73">
        <f>E99</f>
        <v>200000</v>
      </c>
      <c r="G99" s="73"/>
      <c r="H99" s="73"/>
      <c r="I99" s="73"/>
    </row>
    <row r="100" spans="1:12" s="27" customFormat="1" ht="47.25" x14ac:dyDescent="0.25">
      <c r="A100" s="44"/>
      <c r="B100" s="58" t="s">
        <v>135</v>
      </c>
      <c r="C100" s="81" t="s">
        <v>25</v>
      </c>
      <c r="D100" s="72">
        <v>1</v>
      </c>
      <c r="E100" s="73">
        <v>800000</v>
      </c>
      <c r="F100" s="73">
        <f>E100</f>
        <v>800000</v>
      </c>
      <c r="G100" s="73"/>
      <c r="H100" s="73"/>
      <c r="I100" s="73">
        <f>F100</f>
        <v>800000</v>
      </c>
    </row>
    <row r="101" spans="1:12" s="2" customFormat="1" ht="15.75" x14ac:dyDescent="0.25">
      <c r="A101" s="38"/>
      <c r="B101" s="56" t="s">
        <v>83</v>
      </c>
      <c r="C101" s="61"/>
      <c r="D101" s="62"/>
      <c r="E101" s="63"/>
      <c r="F101" s="74">
        <f>F29+F27+F12</f>
        <v>28147000</v>
      </c>
      <c r="G101" s="63">
        <f>G29+G27+G12</f>
        <v>0</v>
      </c>
      <c r="H101" s="63">
        <f>H29+H27+H12</f>
        <v>0</v>
      </c>
      <c r="I101" s="63">
        <f>I29+I27+I12</f>
        <v>28147000</v>
      </c>
      <c r="K101" s="1"/>
      <c r="L101" s="5"/>
    </row>
    <row r="102" spans="1:12" ht="15.75" hidden="1" x14ac:dyDescent="0.25">
      <c r="A102" s="78" t="s">
        <v>102</v>
      </c>
    </row>
    <row r="103" spans="1:12" ht="18" customHeight="1" x14ac:dyDescent="0.25">
      <c r="A103" s="121" t="s">
        <v>84</v>
      </c>
      <c r="B103" s="121"/>
      <c r="C103" s="121"/>
      <c r="D103" s="121"/>
      <c r="E103" s="121"/>
      <c r="F103" s="121"/>
      <c r="G103" s="121"/>
      <c r="H103" s="121"/>
      <c r="I103" s="121"/>
      <c r="L103" s="7"/>
    </row>
    <row r="104" spans="1:12" ht="18" customHeight="1" x14ac:dyDescent="0.25">
      <c r="A104" s="119" t="s">
        <v>85</v>
      </c>
      <c r="B104" s="119"/>
      <c r="C104" s="119"/>
      <c r="D104" s="119"/>
      <c r="E104" s="119"/>
      <c r="F104" s="119"/>
      <c r="G104" s="119"/>
      <c r="H104" s="119"/>
      <c r="I104" s="119"/>
    </row>
    <row r="105" spans="1:12" ht="18" customHeight="1" x14ac:dyDescent="0.25">
      <c r="A105" s="79"/>
      <c r="B105" s="60"/>
      <c r="C105" s="69"/>
      <c r="D105" s="60"/>
      <c r="E105" s="60"/>
      <c r="F105" s="60"/>
      <c r="G105" s="60"/>
      <c r="H105" s="60"/>
      <c r="I105" s="60"/>
    </row>
    <row r="106" spans="1:12" ht="18" customHeight="1" x14ac:dyDescent="0.25">
      <c r="A106" s="120" t="s">
        <v>86</v>
      </c>
      <c r="B106" s="120"/>
      <c r="C106" s="120"/>
      <c r="D106" s="120"/>
      <c r="E106" s="120"/>
      <c r="F106" s="120"/>
      <c r="G106" s="120"/>
      <c r="H106" s="120"/>
      <c r="I106" s="120"/>
    </row>
    <row r="107" spans="1:12" ht="18" customHeight="1" x14ac:dyDescent="0.25">
      <c r="A107" s="80"/>
      <c r="B107" s="104" t="s">
        <v>140</v>
      </c>
      <c r="C107" s="69"/>
      <c r="D107" s="60"/>
      <c r="E107" s="60"/>
      <c r="F107" s="60"/>
      <c r="G107" s="60"/>
      <c r="H107" s="60"/>
      <c r="I107" s="60"/>
    </row>
    <row r="108" spans="1:12" ht="18" customHeight="1" x14ac:dyDescent="0.25">
      <c r="A108" s="28" t="s">
        <v>136</v>
      </c>
      <c r="B108" s="28"/>
      <c r="C108" s="82"/>
      <c r="D108" s="29"/>
      <c r="E108" s="29"/>
      <c r="F108" s="70"/>
      <c r="G108" s="70"/>
      <c r="H108" s="70"/>
      <c r="I108" s="70"/>
    </row>
    <row r="109" spans="1:12" ht="18" customHeight="1" x14ac:dyDescent="0.25">
      <c r="A109" s="28" t="s">
        <v>88</v>
      </c>
      <c r="B109" s="28"/>
      <c r="C109" s="82"/>
      <c r="D109" s="29"/>
      <c r="E109" s="29"/>
      <c r="F109" s="70"/>
      <c r="G109" s="70"/>
      <c r="H109" s="70"/>
      <c r="I109" s="70"/>
    </row>
    <row r="110" spans="1:12" ht="18" customHeight="1" x14ac:dyDescent="0.25">
      <c r="A110" s="28" t="s">
        <v>89</v>
      </c>
      <c r="B110" s="28"/>
      <c r="C110" s="82"/>
      <c r="D110" s="29"/>
      <c r="E110" s="29"/>
      <c r="F110" s="60"/>
      <c r="G110" s="60"/>
      <c r="H110" s="60"/>
      <c r="I110" s="60"/>
    </row>
    <row r="111" spans="1:12" ht="18" customHeight="1" x14ac:dyDescent="0.25">
      <c r="A111" s="28"/>
      <c r="B111" s="28"/>
      <c r="D111" s="31"/>
      <c r="E111" s="31"/>
      <c r="F111" s="70"/>
      <c r="G111" s="70"/>
      <c r="H111" s="70"/>
      <c r="I111" s="70"/>
    </row>
    <row r="112" spans="1:12" ht="18" customHeight="1" x14ac:dyDescent="0.25">
      <c r="A112" s="28" t="s">
        <v>145</v>
      </c>
      <c r="B112" s="28"/>
      <c r="D112" s="31"/>
      <c r="E112" s="31"/>
      <c r="F112" s="60"/>
      <c r="G112" s="60"/>
      <c r="H112" s="60"/>
      <c r="I112" s="60"/>
    </row>
    <row r="113" spans="1:9" ht="18" customHeight="1" x14ac:dyDescent="0.25">
      <c r="A113" s="32"/>
      <c r="B113" s="29"/>
      <c r="D113" s="31"/>
      <c r="E113" s="31"/>
      <c r="F113" s="60"/>
      <c r="G113" s="60"/>
      <c r="H113" s="60"/>
      <c r="I113" s="60"/>
    </row>
    <row r="114" spans="1:9" ht="18" customHeight="1" x14ac:dyDescent="0.25">
      <c r="A114" s="32" t="s">
        <v>144</v>
      </c>
      <c r="B114" s="29"/>
      <c r="D114" s="31"/>
      <c r="E114" s="31"/>
      <c r="F114" s="60"/>
      <c r="G114" s="60"/>
      <c r="H114" s="60"/>
      <c r="I114" s="60"/>
    </row>
    <row r="115" spans="1:9" ht="18" customHeight="1" x14ac:dyDescent="0.25">
      <c r="A115" s="32"/>
      <c r="B115" s="29"/>
      <c r="D115" s="31"/>
      <c r="E115" s="31"/>
      <c r="F115" s="60"/>
      <c r="G115" s="60"/>
      <c r="H115" s="60"/>
      <c r="I115" s="60"/>
    </row>
    <row r="116" spans="1:9" ht="18" customHeight="1" x14ac:dyDescent="0.25">
      <c r="A116" s="32" t="s">
        <v>146</v>
      </c>
      <c r="B116" s="29"/>
      <c r="D116" s="31"/>
      <c r="E116" s="31"/>
      <c r="F116" s="60"/>
      <c r="G116" s="60"/>
      <c r="H116" s="60"/>
      <c r="I116" s="60"/>
    </row>
    <row r="117" spans="1:9" ht="15.75" x14ac:dyDescent="0.25">
      <c r="A117" s="33"/>
      <c r="B117" s="34"/>
      <c r="C117" s="83"/>
      <c r="D117" s="35"/>
      <c r="E117" s="35"/>
      <c r="F117" s="60"/>
      <c r="G117" s="60"/>
      <c r="H117" s="60"/>
      <c r="I117" s="60"/>
    </row>
    <row r="118" spans="1:9" ht="15.75" x14ac:dyDescent="0.25">
      <c r="A118" s="79"/>
      <c r="B118" s="60"/>
      <c r="C118" s="69"/>
      <c r="D118" s="60"/>
      <c r="E118" s="60"/>
      <c r="F118" s="60"/>
      <c r="G118" s="60"/>
      <c r="H118" s="60"/>
      <c r="I118" s="60"/>
    </row>
    <row r="119" spans="1:9" ht="15.75" x14ac:dyDescent="0.25">
      <c r="A119" s="79"/>
      <c r="B119" s="60"/>
      <c r="C119" s="69"/>
      <c r="D119" s="60"/>
      <c r="E119" s="60"/>
      <c r="F119" s="60"/>
      <c r="G119" s="60"/>
      <c r="H119" s="60"/>
      <c r="I119" s="60"/>
    </row>
    <row r="120" spans="1:9" ht="15.75" x14ac:dyDescent="0.25">
      <c r="A120" s="79"/>
      <c r="B120" s="60"/>
      <c r="C120" s="69"/>
      <c r="D120" s="60"/>
      <c r="E120" s="60"/>
      <c r="F120" s="60"/>
      <c r="G120" s="60"/>
      <c r="H120" s="60"/>
      <c r="I120" s="60"/>
    </row>
    <row r="121" spans="1:9" ht="15.75" x14ac:dyDescent="0.25">
      <c r="A121" s="79"/>
      <c r="B121" s="60"/>
      <c r="C121" s="69"/>
      <c r="D121" s="60"/>
      <c r="E121" s="60"/>
      <c r="F121" s="60"/>
      <c r="G121" s="60"/>
      <c r="H121" s="60"/>
      <c r="I121" s="60"/>
    </row>
    <row r="122" spans="1:9" ht="15.75" x14ac:dyDescent="0.25">
      <c r="A122" s="79"/>
      <c r="B122" s="60"/>
      <c r="C122" s="69"/>
      <c r="D122" s="60"/>
      <c r="E122" s="60"/>
      <c r="F122" s="60"/>
      <c r="G122" s="60"/>
      <c r="H122" s="60"/>
      <c r="I122" s="60"/>
    </row>
    <row r="123" spans="1:9" ht="15.75" x14ac:dyDescent="0.25">
      <c r="A123" s="79"/>
      <c r="B123" s="60"/>
      <c r="C123" s="69"/>
      <c r="D123" s="60"/>
      <c r="E123" s="60"/>
      <c r="F123" s="60"/>
      <c r="G123" s="60"/>
      <c r="H123" s="60"/>
      <c r="I123" s="60"/>
    </row>
    <row r="124" spans="1:9" ht="15.75" x14ac:dyDescent="0.25">
      <c r="A124" s="79"/>
    </row>
    <row r="125" spans="1:9" ht="15.75" x14ac:dyDescent="0.25">
      <c r="A125" s="79" t="s">
        <v>90</v>
      </c>
    </row>
  </sheetData>
  <mergeCells count="18">
    <mergeCell ref="A7:I7"/>
    <mergeCell ref="A8:I8"/>
    <mergeCell ref="A9:I9"/>
    <mergeCell ref="A1:I1"/>
    <mergeCell ref="J1:J3"/>
    <mergeCell ref="A2:I2"/>
    <mergeCell ref="A3:I3"/>
    <mergeCell ref="A5:I5"/>
    <mergeCell ref="A104:I104"/>
    <mergeCell ref="A106:I106"/>
    <mergeCell ref="G10:I10"/>
    <mergeCell ref="A103:I103"/>
    <mergeCell ref="A10:A11"/>
    <mergeCell ref="B10:B11"/>
    <mergeCell ref="C10:C11"/>
    <mergeCell ref="D10:D11"/>
    <mergeCell ref="E10:E11"/>
    <mergeCell ref="F10:F11"/>
  </mergeCells>
  <pageMargins left="0.7" right="0.7" top="0.75" bottom="0.75" header="0.3" footer="0.3"/>
  <pageSetup paperSize="9" scale="48" fitToHeight="0" orientation="portrait" r:id="rId1"/>
  <rowBreaks count="2" manualBreakCount="2">
    <brk id="56" max="8" man="1"/>
    <brk id="116" max="8" man="1"/>
  </rowBreaks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3D1D8278F773B4FA52B63026B868369" ma:contentTypeVersion="11" ma:contentTypeDescription="Создание документа." ma:contentTypeScope="" ma:versionID="df6ec3262c024f8d803186ceb9337ca7">
  <xsd:schema xmlns:xsd="http://www.w3.org/2001/XMLSchema" xmlns:xs="http://www.w3.org/2001/XMLSchema" xmlns:p="http://schemas.microsoft.com/office/2006/metadata/properties" xmlns:ns2="0b7f5264-d68c-4ae0-a932-7af2add65f9c" targetNamespace="http://schemas.microsoft.com/office/2006/metadata/properties" ma:root="true" ma:fieldsID="f81871456c659aec83c0f359229fb2c1" ns2:_="">
    <xsd:import namespace="0b7f5264-d68c-4ae0-a932-7af2add65f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7f5264-d68c-4ae0-a932-7af2add65f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E6A16C-B611-4B61-AE86-EEC1BAB842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7f5264-d68c-4ae0-a932-7af2add65f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B1850D-BE41-40E9-8679-C732AB1F7D1C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terms/"/>
    <ds:schemaRef ds:uri="0b7f5264-d68c-4ae0-a932-7af2add65f9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162238-967A-4B0A-AD39-4A9E2B1F7C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ББ2022</vt:lpstr>
      <vt:lpstr>ББ2023</vt:lpstr>
      <vt:lpstr>ББ2024</vt:lpstr>
      <vt:lpstr>ББ2022!Область_печати</vt:lpstr>
      <vt:lpstr>ББ2023!Область_печати</vt:lpstr>
      <vt:lpstr>ББ2024!Область_печати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Lenovo</dc:creator>
  <cp:keywords/>
  <dc:description/>
  <cp:lastModifiedBy>Пользователь Windows</cp:lastModifiedBy>
  <cp:revision/>
  <cp:lastPrinted>2022-05-06T03:23:11Z</cp:lastPrinted>
  <dcterms:created xsi:type="dcterms:W3CDTF">2015-06-05T18:19:34Z</dcterms:created>
  <dcterms:modified xsi:type="dcterms:W3CDTF">2022-05-06T03:27:17Z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0x01010043D1D8278F773B4FA52B63026B868369</vt:lpwstr>
  </property>
</Properties>
</file>