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9A4FAA88-BDA1-45FA-B21A-244E8C254130}" xr6:coauthVersionLast="47" xr6:coauthVersionMax="47" xr10:uidLastSave="{00000000-0000-0000-0000-000000000000}"/>
  <bookViews>
    <workbookView minimized="1" xWindow="5040" yWindow="1695" windowWidth="15795" windowHeight="9570" xr2:uid="{00000000-000D-0000-FFFF-FFFF00000000}"/>
  </bookViews>
  <sheets>
    <sheet name="Смета" sheetId="1" r:id="rId1"/>
  </sheets>
  <calcPr calcId="181029"/>
</workbook>
</file>

<file path=xl/calcChain.xml><?xml version="1.0" encoding="utf-8"?>
<calcChain xmlns="http://schemas.openxmlformats.org/spreadsheetml/2006/main">
  <c r="I50" i="1" l="1"/>
  <c r="E66" i="1" l="1"/>
  <c r="E38" i="1"/>
  <c r="F50" i="1"/>
  <c r="F41" i="1"/>
  <c r="F54" i="1"/>
  <c r="F53" i="1" s="1"/>
  <c r="F86" i="1"/>
  <c r="I86" i="1" s="1"/>
  <c r="F85" i="1"/>
  <c r="F89" i="1"/>
  <c r="I89" i="1" s="1"/>
  <c r="F90" i="1"/>
  <c r="I90" i="1" s="1"/>
  <c r="F74" i="1"/>
  <c r="I74" i="1" s="1"/>
  <c r="I73" i="1" s="1"/>
  <c r="I72" i="1" s="1"/>
  <c r="E63" i="1"/>
  <c r="E61" i="1"/>
  <c r="E62" i="1"/>
  <c r="F84" i="1" l="1"/>
  <c r="F83" i="1" s="1"/>
  <c r="I85" i="1"/>
  <c r="I84" i="1" s="1"/>
  <c r="I83" i="1" s="1"/>
  <c r="F73" i="1"/>
  <c r="F72" i="1" s="1"/>
  <c r="F91" i="1"/>
  <c r="F88" i="1" s="1"/>
  <c r="F87" i="1" s="1"/>
  <c r="D82" i="1"/>
  <c r="F82" i="1" s="1"/>
  <c r="I82" i="1" s="1"/>
  <c r="F81" i="1"/>
  <c r="F78" i="1"/>
  <c r="I78" i="1" s="1"/>
  <c r="F77" i="1"/>
  <c r="I77" i="1" s="1"/>
  <c r="F71" i="1"/>
  <c r="I71" i="1" s="1"/>
  <c r="F70" i="1"/>
  <c r="F69" i="1" l="1"/>
  <c r="F68" i="1" s="1"/>
  <c r="I91" i="1"/>
  <c r="I88" i="1" s="1"/>
  <c r="I87" i="1" s="1"/>
  <c r="I76" i="1"/>
  <c r="I75" i="1" s="1"/>
  <c r="F80" i="1"/>
  <c r="F79" i="1" s="1"/>
  <c r="I81" i="1"/>
  <c r="I80" i="1" s="1"/>
  <c r="I79" i="1" s="1"/>
  <c r="F76" i="1"/>
  <c r="F75" i="1" s="1"/>
  <c r="I70" i="1"/>
  <c r="I69" i="1" s="1"/>
  <c r="I68" i="1" s="1"/>
  <c r="F67" i="1" l="1"/>
  <c r="I67" i="1" s="1"/>
  <c r="F66" i="1"/>
  <c r="I66" i="1" s="1"/>
  <c r="F65" i="1"/>
  <c r="I65" i="1" s="1"/>
  <c r="F63" i="1"/>
  <c r="I63" i="1" s="1"/>
  <c r="F62" i="1"/>
  <c r="I62" i="1" s="1"/>
  <c r="F61" i="1"/>
  <c r="I61" i="1" s="1"/>
  <c r="F60" i="1"/>
  <c r="F58" i="1"/>
  <c r="I58" i="1" s="1"/>
  <c r="F57" i="1"/>
  <c r="F56" i="1"/>
  <c r="F52" i="1"/>
  <c r="I52" i="1" s="1"/>
  <c r="F51" i="1"/>
  <c r="F24" i="1"/>
  <c r="I24" i="1" s="1"/>
  <c r="F59" i="1" l="1"/>
  <c r="I56" i="1"/>
  <c r="F55" i="1"/>
  <c r="I54" i="1"/>
  <c r="I53" i="1" s="1"/>
  <c r="F64" i="1"/>
  <c r="I64" i="1"/>
  <c r="I51" i="1"/>
  <c r="I57" i="1"/>
  <c r="I60" i="1"/>
  <c r="I59" i="1" s="1"/>
  <c r="F49" i="1" l="1"/>
  <c r="I55" i="1"/>
  <c r="I49" i="1" s="1"/>
  <c r="F48" i="1" l="1"/>
  <c r="I48" i="1" s="1"/>
  <c r="I47" i="1" s="1"/>
  <c r="F46" i="1"/>
  <c r="F45" i="1" s="1"/>
  <c r="F44" i="1"/>
  <c r="F43" i="1" s="1"/>
  <c r="F39" i="1"/>
  <c r="I39" i="1" s="1"/>
  <c r="F38" i="1"/>
  <c r="I38" i="1" s="1"/>
  <c r="I41" i="1"/>
  <c r="F40" i="1"/>
  <c r="F36" i="1"/>
  <c r="I36" i="1" s="1"/>
  <c r="I35" i="1" s="1"/>
  <c r="F34" i="1"/>
  <c r="I34" i="1" s="1"/>
  <c r="I33" i="1" s="1"/>
  <c r="I40" i="1" l="1"/>
  <c r="I37" i="1" s="1"/>
  <c r="I32" i="1" s="1"/>
  <c r="F37" i="1"/>
  <c r="F47" i="1"/>
  <c r="F42" i="1" s="1"/>
  <c r="I44" i="1"/>
  <c r="I43" i="1" s="1"/>
  <c r="I46" i="1"/>
  <c r="I45" i="1" s="1"/>
  <c r="F33" i="1"/>
  <c r="F35" i="1"/>
  <c r="F31" i="1"/>
  <c r="F30" i="1" s="1"/>
  <c r="E21" i="1"/>
  <c r="F32" i="1" l="1"/>
  <c r="I42" i="1"/>
  <c r="I31" i="1"/>
  <c r="E20" i="1"/>
  <c r="F22" i="1" l="1"/>
  <c r="F27" i="1" l="1"/>
  <c r="F21" i="1"/>
  <c r="F20" i="1"/>
  <c r="I27" i="1" l="1"/>
  <c r="F25" i="1"/>
  <c r="F26" i="1"/>
  <c r="I26" i="1" s="1"/>
  <c r="F23" i="1" l="1"/>
  <c r="I25" i="1"/>
  <c r="I23" i="1" l="1"/>
  <c r="F29" i="1" l="1"/>
  <c r="F28" i="1" s="1"/>
  <c r="I30" i="1" l="1"/>
  <c r="I29" i="1" l="1"/>
  <c r="I28" i="1" s="1"/>
  <c r="F15" i="1"/>
  <c r="I15" i="1" l="1"/>
  <c r="I22" i="1"/>
  <c r="I21" i="1"/>
  <c r="F19" i="1"/>
  <c r="F18" i="1"/>
  <c r="F17" i="1"/>
  <c r="F16" i="1"/>
  <c r="I20" i="1"/>
  <c r="F14" i="1" l="1"/>
  <c r="F13" i="1" l="1"/>
  <c r="I16" i="1"/>
  <c r="F92" i="1" l="1"/>
  <c r="I18" i="1"/>
  <c r="I17" i="1" l="1"/>
  <c r="I19" i="1"/>
  <c r="I14" i="1" l="1"/>
  <c r="I13" i="1" s="1"/>
  <c r="I92" i="1" l="1"/>
</calcChain>
</file>

<file path=xl/sharedStrings.xml><?xml version="1.0" encoding="utf-8"?>
<sst xmlns="http://schemas.openxmlformats.org/spreadsheetml/2006/main" count="161" uniqueCount="96">
  <si>
    <t xml:space="preserve">  </t>
  </si>
  <si>
    <t>№</t>
  </si>
  <si>
    <t xml:space="preserve">Бухгалтер </t>
  </si>
  <si>
    <t xml:space="preserve"> </t>
  </si>
  <si>
    <t>билет</t>
  </si>
  <si>
    <t>1</t>
  </si>
  <si>
    <r>
      <rPr>
        <b/>
        <sz val="11"/>
        <color theme="1"/>
        <rFont val="Times New Roman"/>
        <family val="1"/>
        <charset val="204"/>
      </rPr>
      <t xml:space="preserve">Грантты алушы:  </t>
    </r>
    <r>
      <rPr>
        <sz val="11"/>
        <color theme="1"/>
        <rFont val="Times New Roman"/>
        <family val="1"/>
        <charset val="204"/>
      </rPr>
      <t>«Қызылорда облыстық «Жас Ұлан» бірыңғай балалар мен жасөспірімдер ұйымы» Қоғамдық бірлестігі</t>
    </r>
  </si>
  <si>
    <t xml:space="preserve">Әлеуметтік жобаны жүзеге асыру бойынша шығыстар сметасы </t>
  </si>
  <si>
    <r>
      <t xml:space="preserve">Грант тақырыбы: </t>
    </r>
    <r>
      <rPr>
        <sz val="11"/>
        <color theme="1"/>
        <rFont val="Times New Roman"/>
        <family val="1"/>
        <charset val="204"/>
      </rPr>
      <t>«Қоршаған ортаны қорғау, өзендер мен ормандарды тазарту, ағаш отырғызу, қоқыстарды сұрыптауды үйрету бойынша «Birgemiz: Taza  Álem» жалпыұлттық жобасын жүзеге асыру»сортировке мусора</t>
    </r>
  </si>
  <si>
    <r>
      <rPr>
        <b/>
        <sz val="11"/>
        <color theme="1"/>
        <rFont val="Times New Roman"/>
        <family val="1"/>
        <charset val="204"/>
      </rPr>
      <t>Грант сомасы:</t>
    </r>
    <r>
      <rPr>
        <sz val="11"/>
        <color theme="1"/>
        <rFont val="Times New Roman"/>
        <family val="1"/>
        <charset val="204"/>
      </rPr>
      <t xml:space="preserve"> 21 936 000 (жиырма бір миллион тоғыз жүз отыз алты мың) теңге</t>
    </r>
  </si>
  <si>
    <t>Шығыс бөліктері</t>
  </si>
  <si>
    <t>Өлшем бірлігі</t>
  </si>
  <si>
    <t>Саны</t>
  </si>
  <si>
    <t>Құны, теңгемен</t>
  </si>
  <si>
    <t>Барлыңғы, теңгемен</t>
  </si>
  <si>
    <t>Қаржыландыру көздері</t>
  </si>
  <si>
    <t>Өтінім беруші (бірлесіп қаржыландыру)</t>
  </si>
  <si>
    <t>Бірлесіп қаржыландырудың басқа көздері</t>
  </si>
  <si>
    <t>Грант қаражаттары</t>
  </si>
  <si>
    <t>Әкімшілендірілген шығыстар:</t>
  </si>
  <si>
    <t>Айлық еңбекақы, оның ішінде:</t>
  </si>
  <si>
    <t>Төрайым</t>
  </si>
  <si>
    <t>Жоба жетекшісі</t>
  </si>
  <si>
    <t>Жоба менеджері</t>
  </si>
  <si>
    <t>Баспасөз хатшысы</t>
  </si>
  <si>
    <t>ай</t>
  </si>
  <si>
    <t>Әлеуметтік салық және әлеуметтік аударымлар</t>
  </si>
  <si>
    <t>Міндетті әлеуметтік медициналық сақтандыру</t>
  </si>
  <si>
    <t>Банк қызметтері</t>
  </si>
  <si>
    <t>Материалдық-техникалық қамтамасыз ету</t>
  </si>
  <si>
    <t>дана</t>
  </si>
  <si>
    <t>Тікелей шығыстар:</t>
  </si>
  <si>
    <t>Заңды және жеке тұлғалар көрсеткен жұмыстар мен қызметтерді төлеу жөніндегі шығыстар, оның ішінде:</t>
  </si>
  <si>
    <t xml:space="preserve">Іс-шара 1. Экологиялық ақпараттандыру туралы бейнематериалдар сериясы әзірленеді. Бейнематериалдар қазақ тілінде және орыс тілі субтитрлармен болады. </t>
  </si>
  <si>
    <t>Іс-шара 2. Eco-Festival өткізіледі - іс-шара кеңістігі шығармашылық, білім беру, экологиялық бағдарламалармен толтырылады. Фестивальда қоқысты сұрыптау бойынша тренинг, экосөмкені безендіру бойынша мастер-класс, экологиялық тауарлардың жәрмеңкесі және т.б. іс-шаралар өтеді.</t>
  </si>
  <si>
    <t>қызмет</t>
  </si>
  <si>
    <t>Фото және видео түсіру қызметі</t>
  </si>
  <si>
    <t>Полиграфиялық қызметтер, оның ішінде:</t>
  </si>
  <si>
    <t>Өкілдік шығыстар, оның ішінде:</t>
  </si>
  <si>
    <t>Музыкалық жабдықтарды жалға алу</t>
  </si>
  <si>
    <t>Сахнаны жалға алу (1 күн)</t>
  </si>
  <si>
    <t xml:space="preserve">Іс-шара 3. Экологиялық белсенділермен бірлесіп экологиялық тақырыптарға арналған подкасттар сериясы әзірленеді. </t>
  </si>
  <si>
    <t>Студияны жалға алу</t>
  </si>
  <si>
    <t>Іс-шара 4. «Eco-Camp» республикалық экологиялық лагері. Әр өңірдегі үйлестірушілер жобаның ең белсенді волонтерлерін іріктеп, лагерьге жібереді.</t>
  </si>
  <si>
    <t>Қызметтік іссапарларға арналған іс-шаралар, оның ішінде:</t>
  </si>
  <si>
    <t>адам/күн</t>
  </si>
  <si>
    <t>Үлестірмелі мәліметтерді алу, оның ішінде:</t>
  </si>
  <si>
    <t>Қатысушыларға сыйлықтар</t>
  </si>
  <si>
    <t>3 м * 4 м баннерді басып шығару бойынша полиграфия қызметтері, металл конструкцияларын жалға алу, монтаждау, демонтаждау, лагерь өтетін жерге дейін жеткізу</t>
  </si>
  <si>
    <t>Логотип бар футболкалар жасау (140 дана * 3 200 теңге)</t>
  </si>
  <si>
    <t>Логотип бар экобөтелкелерді дайындау (140 дана * 2 000 теңге)</t>
  </si>
  <si>
    <t>Логотип бар экосөмке жасау (140 дана * 2 000 теңге)</t>
  </si>
  <si>
    <t>Көлік шығындары (2 экскурсия * 3 автобус)</t>
  </si>
  <si>
    <t>Салтанатты кешкі ас (140 адам * 1 850 теңге)</t>
  </si>
  <si>
    <t xml:space="preserve">Іс-шара 5.  Экология туралы тегін экологиялық білім беру тренингтері бүкіл Қазақстан бойынша өтеді. Арнайы экомамандарды тарту арқылы өңірлік үйлестірушілерге оқыту өткізіледі. Оқытудан өткен үйлестірушілер өз өңірлерінде тұрғындарға офлайн немесе онлайн форматта тегін тренингтер өткізеді. </t>
  </si>
  <si>
    <t xml:space="preserve">Іс-шара 7. Экологиялық саналы өмірді насихаттауға арналған экологиялық бейнероликтердің республикалық сайысы өткізіледі. </t>
  </si>
  <si>
    <t>Жұмыс қолғаптар</t>
  </si>
  <si>
    <t>Қоқыс пакеттері (үлкен)</t>
  </si>
  <si>
    <t xml:space="preserve">Іс-шара 9. Республика бойынша «Не? Қайда? Қашан?» атты экологиялық турнирі өтеді.  Жобаның еріктілері арасындағы экология бағытындағы білім деңгейін тексеру. </t>
  </si>
  <si>
    <t>Дизайнер қызметі</t>
  </si>
  <si>
    <t>БАҚ-та ілгерілету жөніндегі қызметтер</t>
  </si>
  <si>
    <t>Қорытынды:</t>
  </si>
  <si>
    <r>
      <t xml:space="preserve">№ </t>
    </r>
    <r>
      <rPr>
        <sz val="12"/>
        <color theme="1"/>
        <rFont val="Times New Roman"/>
        <family val="1"/>
        <charset val="204"/>
      </rPr>
      <t xml:space="preserve">2 Қосымшамен таныстым және келісемін: </t>
    </r>
  </si>
  <si>
    <t>Грант алушы:</t>
  </si>
  <si>
    <t>«МАҚҰЛДАНДЫ»</t>
  </si>
  <si>
    <t>Грант беруші:</t>
  </si>
  <si>
    <t xml:space="preserve">«Азаматтық бастамаларды қолдау орталығы» КЕАҚ </t>
  </si>
  <si>
    <t>мемлекеттік гранттық қаржыландыру жөніндегі жобалық кеңсенің директоры</t>
  </si>
  <si>
    <t>Ынталандырушы сыйлықтар</t>
  </si>
  <si>
    <t>Жүлде қоры (1 жеңімпаз анықталады)</t>
  </si>
  <si>
    <t xml:space="preserve">Іс-шара 8. «Жүгір және тазала» республикалық, облыстық, аудандық плогингтер сериясы өткізіледі. </t>
  </si>
  <si>
    <t>Бейнеролик дайындау бойынша қызметтер (5 бейнеролик * 100 000 теңге, 60 сек., қазақ тілінде, субтитр орыс тілінде)</t>
  </si>
  <si>
    <t>Фотоға түсетін аймақ жасау</t>
  </si>
  <si>
    <t xml:space="preserve"> Ұйым басшысы 
_________________ Акмурзаева К.
               МО</t>
  </si>
  <si>
    <t>Басқарма Төрағасының м.а.</t>
  </si>
  <si>
    <t>______________  Абенова Б.</t>
  </si>
  <si>
    <t>______________  Киикбаев Ж.</t>
  </si>
  <si>
    <t xml:space="preserve">Іс-шара 10. Әлеуметтік желілерде арнайы парақшалар  ашылады: Мақсаты - Facebook, Instagram және т.б. әлеуметтік желілерде халық арасында экологиялық еріктілер қозғалысын кеңінен насихаттау.  </t>
  </si>
  <si>
    <t>СММ қызметі</t>
  </si>
  <si>
    <t xml:space="preserve">Іс-шара 6. Экологиялық этика мен мәдениетті қалыптастыру бойынша онлайн бейнекурстар әзірленеді. </t>
  </si>
  <si>
    <t>Бейнеролик дайындау бойынша қызметтер (5 бейнекурс * 100000 теңге, 60 сек., қазақ тілінде, субтитр орыс тілінде)</t>
  </si>
  <si>
    <t>Эко-тренерлер қызметі</t>
  </si>
  <si>
    <t>Өңірлік жоба үйлестірушілерінің қызметі</t>
  </si>
  <si>
    <t>эко-тренер қызметі</t>
  </si>
  <si>
    <t>Қатысушыларға сыйлықтар алу</t>
  </si>
  <si>
    <t>Тәуліктік шығыстар (1 іссапар * 5 адам * 5 күн)</t>
  </si>
  <si>
    <t>Авиа жол ақысы (1 іссапар * 5 адам * 2 бағыт)</t>
  </si>
  <si>
    <t>Трансфер қызметтері (күтіп алу-шығарып салу)</t>
  </si>
  <si>
    <t>Қатысушылардың тұруы және тамақтануы (140 адам * 7000 теңге * 5 күн)</t>
  </si>
  <si>
    <t>Фото және видео түсіру қызметі (5 күн * 40 000 теңге)</t>
  </si>
  <si>
    <t>Студиялық микрофон (конденсаторлы,  сезімталдығы: -38 ± 3дБ, дыбыс қысымының максималды деңгейі 120 дБ)</t>
  </si>
  <si>
    <t>Кесте тігу машинасы (электрондық, өлшемі 670 x 560 x 580 мм)</t>
  </si>
  <si>
    <t>Жүйелік блок (Процессордың жиілігі 3800 МГц, GPU жиілігі 1 837 МГц, GPU  өндірушісі NVIDIA)</t>
  </si>
  <si>
    <t>Үстел (келіссөздерге, кездесулерге немесе конференцияларға арналған ағаштан жасалынған үстел, сыйымдылығы кемінде 6 адам)</t>
  </si>
  <si>
    <t>Кофе брейк (1 500  теңге * 300 адам)</t>
  </si>
  <si>
    <t xml:space="preserve"> «26» шілде 2021 жылғы №51
Грант беру жөніндегі 
Келісімшарттың № 2 Қосымшасы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</si>
</sst>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_-* #,##0\ _₽_-;\-* #,##0\ _₽_-;_-* &quot;-&quot;\ _₽_-;_-@_-"/>
    <numFmt numFmtId="167" formatCode="_-* #,##0_-;\-* #,##0_-;_-* &quot;-&quot;??_-;_-@_-"/>
    <numFmt numFmtId="168" formatCode="_-* #,##0_р_._-;\-* #,##0_р_._-;_-* &quot;-&quot;??_р_._-;_-@_-"/>
  </numFmts>
  <fonts count="15" x14ac:knownFonts="1">
    <font>
      <sz val="11"/>
      <color theme="1"/>
      <name val="Calibri"/>
      <family val="2"/>
      <charset val="204"/>
      <scheme val="minor"/>
    </font>
    <font>
      <sz val="11"/>
      <color theme="1"/>
      <name val="Calibri"/>
      <family val="2"/>
      <charset val="204"/>
      <scheme val="minor"/>
    </font>
    <font>
      <b/>
      <sz val="11"/>
      <color theme="1"/>
      <name val="Times New Roman"/>
      <family val="1"/>
      <charset val="204"/>
    </font>
    <font>
      <sz val="11"/>
      <color theme="1"/>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b/>
      <sz val="11"/>
      <color theme="1"/>
      <name val="Calibri"/>
      <family val="2"/>
      <charset val="204"/>
      <scheme val="minor"/>
    </font>
    <font>
      <sz val="12"/>
      <color theme="1"/>
      <name val="Times New Roman"/>
      <family val="1"/>
      <charset val="204"/>
    </font>
    <font>
      <sz val="11"/>
      <name val="Times New Roman"/>
      <family val="1"/>
      <charset val="204"/>
    </font>
    <font>
      <sz val="11"/>
      <color rgb="FF000000"/>
      <name val="Times New Roman"/>
      <family val="1"/>
    </font>
    <font>
      <b/>
      <sz val="14"/>
      <color theme="1"/>
      <name val="Times New Roman"/>
      <family val="1"/>
      <charset val="204"/>
    </font>
    <font>
      <b/>
      <sz val="12"/>
      <color theme="1"/>
      <name val="Times New Roman"/>
      <family val="1"/>
      <charset val="204"/>
    </font>
    <font>
      <sz val="12"/>
      <color rgb="FF000000"/>
      <name val="Times New Roman"/>
      <family val="1"/>
      <charset val="204"/>
    </font>
    <font>
      <i/>
      <sz val="12"/>
      <color theme="1"/>
      <name val="Times New Roman"/>
      <family val="1"/>
      <charset val="204"/>
    </font>
  </fonts>
  <fills count="5">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rgb="FFF4F5F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1" fillId="2" borderId="0" applyNumberFormat="0" applyBorder="0" applyAlignment="0" applyProtection="0"/>
  </cellStyleXfs>
  <cellXfs count="86">
    <xf numFmtId="0" fontId="0" fillId="0" borderId="0" xfId="0"/>
    <xf numFmtId="0" fontId="0" fillId="0" borderId="0" xfId="0" applyFill="1"/>
    <xf numFmtId="0" fontId="7" fillId="0" borderId="0" xfId="0" applyFont="1" applyFill="1"/>
    <xf numFmtId="0" fontId="3" fillId="0" borderId="0" xfId="0" applyFont="1" applyFill="1"/>
    <xf numFmtId="0" fontId="0" fillId="0" borderId="0" xfId="0" applyFill="1" applyAlignment="1">
      <alignment horizontal="left"/>
    </xf>
    <xf numFmtId="0" fontId="1" fillId="2" borderId="0" xfId="2"/>
    <xf numFmtId="0" fontId="2" fillId="2" borderId="0" xfId="2" applyFont="1"/>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left" vertical="center" wrapText="1"/>
    </xf>
    <xf numFmtId="1" fontId="4" fillId="3" borderId="1" xfId="0" applyNumberFormat="1" applyFont="1" applyFill="1" applyBorder="1" applyAlignment="1">
      <alignment horizontal="center" vertical="center" wrapText="1"/>
    </xf>
    <xf numFmtId="0" fontId="0" fillId="3" borderId="0" xfId="0" applyFill="1"/>
    <xf numFmtId="0" fontId="0" fillId="3" borderId="0" xfId="0" applyFont="1" applyFill="1"/>
    <xf numFmtId="0" fontId="8" fillId="0" borderId="0" xfId="0" applyFont="1"/>
    <xf numFmtId="0" fontId="2" fillId="0" borderId="0" xfId="0" applyFont="1" applyFill="1"/>
    <xf numFmtId="1" fontId="4" fillId="3" borderId="0" xfId="0" applyNumberFormat="1" applyFont="1" applyFill="1" applyAlignment="1">
      <alignment horizontal="left" vertical="center"/>
    </xf>
    <xf numFmtId="1" fontId="5" fillId="3" borderId="0" xfId="0" applyNumberFormat="1" applyFont="1" applyFill="1" applyAlignment="1">
      <alignment horizontal="left" vertical="center"/>
    </xf>
    <xf numFmtId="1" fontId="3" fillId="3" borderId="0" xfId="0" applyNumberFormat="1" applyFont="1" applyFill="1" applyAlignment="1">
      <alignment horizontal="left"/>
    </xf>
    <xf numFmtId="1" fontId="3" fillId="3" borderId="1" xfId="0" applyNumberFormat="1" applyFont="1" applyFill="1" applyBorder="1" applyAlignment="1">
      <alignment horizontal="center" vertical="center" wrapText="1"/>
    </xf>
    <xf numFmtId="165" fontId="3" fillId="3" borderId="1" xfId="1"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2" fillId="3" borderId="1" xfId="1" applyNumberFormat="1" applyFont="1" applyFill="1" applyBorder="1" applyAlignment="1">
      <alignment horizontal="center" vertical="center"/>
    </xf>
    <xf numFmtId="1" fontId="4" fillId="3" borderId="1" xfId="0" applyNumberFormat="1" applyFont="1" applyFill="1" applyBorder="1" applyAlignment="1">
      <alignment horizontal="left" vertical="center" wrapText="1"/>
    </xf>
    <xf numFmtId="1" fontId="2" fillId="3" borderId="1" xfId="2"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1" fontId="2" fillId="3" borderId="2" xfId="2" applyNumberFormat="1" applyFont="1" applyFill="1" applyBorder="1" applyAlignment="1">
      <alignment horizontal="center" vertical="center" wrapText="1"/>
    </xf>
    <xf numFmtId="166" fontId="3" fillId="3" borderId="1" xfId="1" applyNumberFormat="1" applyFont="1" applyFill="1" applyBorder="1" applyAlignment="1">
      <alignment horizontal="center" vertical="center"/>
    </xf>
    <xf numFmtId="166" fontId="5" fillId="3" borderId="1" xfId="1" applyNumberFormat="1" applyFont="1" applyFill="1" applyBorder="1" applyAlignment="1">
      <alignment horizontal="center" vertical="center"/>
    </xf>
    <xf numFmtId="166" fontId="4" fillId="3" borderId="1" xfId="1" applyNumberFormat="1" applyFont="1" applyFill="1" applyBorder="1" applyAlignment="1">
      <alignment horizontal="center" vertical="center"/>
    </xf>
    <xf numFmtId="166" fontId="6" fillId="3" borderId="1" xfId="1"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66" fontId="9" fillId="3" borderId="1" xfId="1" applyNumberFormat="1" applyFont="1" applyFill="1" applyBorder="1" applyAlignment="1">
      <alignment horizontal="center" vertical="center"/>
    </xf>
    <xf numFmtId="166" fontId="2" fillId="3" borderId="2" xfId="2" applyNumberFormat="1" applyFont="1" applyFill="1" applyBorder="1" applyAlignment="1">
      <alignment horizontal="center" vertical="center"/>
    </xf>
    <xf numFmtId="0" fontId="3" fillId="0" borderId="0" xfId="0" applyFont="1" applyFill="1" applyAlignment="1">
      <alignment horizontal="center"/>
    </xf>
    <xf numFmtId="0" fontId="8" fillId="0" borderId="0" xfId="0" applyFont="1" applyFill="1" applyAlignment="1">
      <alignment horizontal="center"/>
    </xf>
    <xf numFmtId="0" fontId="0" fillId="0" borderId="0" xfId="0" applyFill="1" applyAlignment="1">
      <alignment horizontal="center"/>
    </xf>
    <xf numFmtId="1" fontId="3" fillId="3" borderId="0" xfId="0" applyNumberFormat="1" applyFont="1" applyFill="1" applyAlignment="1">
      <alignment horizontal="center"/>
    </xf>
    <xf numFmtId="1" fontId="4" fillId="3" borderId="1" xfId="1" applyNumberFormat="1" applyFont="1" applyFill="1" applyBorder="1" applyAlignment="1">
      <alignment horizontal="center" vertical="center"/>
    </xf>
    <xf numFmtId="1" fontId="3" fillId="3" borderId="1" xfId="1" applyNumberFormat="1" applyFont="1" applyFill="1" applyBorder="1" applyAlignment="1">
      <alignment horizontal="center" vertical="center"/>
    </xf>
    <xf numFmtId="1" fontId="5" fillId="3" borderId="1" xfId="1" applyNumberFormat="1" applyFont="1" applyFill="1" applyBorder="1" applyAlignment="1">
      <alignment horizontal="center" vertical="center"/>
    </xf>
    <xf numFmtId="1" fontId="2" fillId="3" borderId="1" xfId="2" applyNumberFormat="1" applyFont="1" applyFill="1" applyBorder="1" applyAlignment="1">
      <alignment horizontal="center" vertical="center"/>
    </xf>
    <xf numFmtId="1" fontId="2" fillId="3" borderId="2" xfId="2"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0" xfId="0" applyFont="1" applyFill="1"/>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7" fontId="4" fillId="0" borderId="1" xfId="1" applyNumberFormat="1"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168" fontId="5" fillId="0" borderId="1" xfId="1" applyNumberFormat="1" applyFont="1" applyFill="1" applyBorder="1" applyAlignment="1">
      <alignment horizontal="center" vertical="top"/>
    </xf>
    <xf numFmtId="1" fontId="3" fillId="3" borderId="1" xfId="1" applyNumberFormat="1" applyFont="1" applyFill="1" applyBorder="1" applyAlignment="1">
      <alignment horizontal="center" vertical="top"/>
    </xf>
    <xf numFmtId="3" fontId="3" fillId="3" borderId="1" xfId="1" applyNumberFormat="1" applyFont="1" applyFill="1" applyBorder="1" applyAlignment="1">
      <alignment horizontal="center" vertical="top"/>
    </xf>
    <xf numFmtId="3" fontId="2" fillId="3" borderId="1" xfId="1" applyNumberFormat="1" applyFont="1" applyFill="1" applyBorder="1" applyAlignment="1">
      <alignment horizontal="center" vertical="top"/>
    </xf>
    <xf numFmtId="3" fontId="3" fillId="3" borderId="1" xfId="0" applyNumberFormat="1" applyFont="1" applyFill="1" applyBorder="1" applyAlignment="1">
      <alignment horizontal="center" vertical="top"/>
    </xf>
    <xf numFmtId="3" fontId="2" fillId="3" borderId="1" xfId="0" applyNumberFormat="1" applyFont="1" applyFill="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168" fontId="4" fillId="0" borderId="1" xfId="1" applyNumberFormat="1" applyFont="1" applyFill="1" applyBorder="1" applyAlignment="1">
      <alignment horizontal="center" vertical="top"/>
    </xf>
    <xf numFmtId="0" fontId="4" fillId="0" borderId="1" xfId="0" applyFont="1" applyBorder="1" applyAlignment="1">
      <alignment horizontal="center" vertical="top"/>
    </xf>
    <xf numFmtId="1" fontId="3" fillId="0" borderId="1" xfId="1" applyNumberFormat="1" applyFont="1" applyFill="1" applyBorder="1" applyAlignment="1">
      <alignment horizontal="center" vertical="top"/>
    </xf>
    <xf numFmtId="1" fontId="4" fillId="0" borderId="1" xfId="1" applyNumberFormat="1" applyFont="1" applyFill="1" applyBorder="1" applyAlignment="1">
      <alignment horizontal="center" vertical="top"/>
    </xf>
    <xf numFmtId="3" fontId="4" fillId="0" borderId="1" xfId="1"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2" fillId="4" borderId="1" xfId="0" applyFont="1" applyFill="1" applyBorder="1" applyAlignment="1">
      <alignment vertical="center" wrapText="1"/>
    </xf>
    <xf numFmtId="1" fontId="2" fillId="0" borderId="1" xfId="2" applyNumberFormat="1" applyFont="1" applyFill="1" applyBorder="1" applyAlignment="1">
      <alignment horizontal="left" vertical="center" wrapText="1"/>
    </xf>
    <xf numFmtId="0" fontId="2"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12" fillId="0" borderId="0" xfId="0" applyFont="1" applyAlignment="1">
      <alignment horizontal="left" vertical="center" indent="10"/>
    </xf>
    <xf numFmtId="0" fontId="12" fillId="0" borderId="0" xfId="0" applyFont="1" applyAlignment="1">
      <alignment vertical="center"/>
    </xf>
    <xf numFmtId="0" fontId="14" fillId="0" borderId="0" xfId="0" applyFont="1" applyAlignment="1">
      <alignment vertical="center"/>
    </xf>
    <xf numFmtId="166" fontId="4" fillId="3" borderId="1" xfId="1" applyNumberFormat="1" applyFont="1" applyFill="1" applyBorder="1" applyAlignment="1">
      <alignment vertical="center"/>
    </xf>
    <xf numFmtId="0" fontId="0" fillId="0" borderId="0" xfId="0" applyFont="1" applyFill="1"/>
    <xf numFmtId="0" fontId="0" fillId="0" borderId="0" xfId="0" applyFont="1"/>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68" fontId="3" fillId="0" borderId="1" xfId="1" applyNumberFormat="1" applyFont="1" applyFill="1" applyBorder="1" applyAlignment="1">
      <alignment horizontal="center" vertical="top"/>
    </xf>
    <xf numFmtId="0" fontId="0" fillId="0" borderId="0" xfId="0" applyFill="1" applyBorder="1" applyAlignment="1"/>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3" xfId="0" applyFont="1" applyBorder="1" applyAlignment="1">
      <alignment horizontal="left" vertical="center"/>
    </xf>
    <xf numFmtId="0" fontId="3" fillId="0" borderId="0" xfId="0" applyFont="1" applyFill="1" applyAlignment="1">
      <alignment horizontal="left" wrapText="1"/>
    </xf>
    <xf numFmtId="0" fontId="2" fillId="0" borderId="0" xfId="0" applyFont="1" applyFill="1" applyAlignment="1">
      <alignment horizontal="center"/>
    </xf>
    <xf numFmtId="0" fontId="3" fillId="3" borderId="0" xfId="0" applyFont="1" applyFill="1" applyAlignment="1">
      <alignment horizontal="left" wrapText="1"/>
    </xf>
    <xf numFmtId="0" fontId="11" fillId="4" borderId="1" xfId="0" applyFont="1" applyFill="1" applyBorder="1" applyAlignment="1">
      <alignment horizontal="center" vertical="center" wrapText="1"/>
    </xf>
    <xf numFmtId="0" fontId="2" fillId="3" borderId="0" xfId="0" applyFont="1" applyFill="1" applyAlignment="1">
      <alignment horizontal="left" wrapText="1"/>
    </xf>
  </cellXfs>
  <cellStyles count="3">
    <cellStyle name="60% — акцент1" xfId="2" builtinId="3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2"/>
  <sheetViews>
    <sheetView tabSelected="1" view="pageBreakPreview" topLeftCell="A16" zoomScale="84" zoomScaleNormal="84" zoomScaleSheetLayoutView="84" workbookViewId="0">
      <selection activeCell="G1" sqref="G1:I3"/>
    </sheetView>
  </sheetViews>
  <sheetFormatPr defaultColWidth="9.140625" defaultRowHeight="15" x14ac:dyDescent="0.25"/>
  <cols>
    <col min="1" max="1" width="4.140625" style="1" customWidth="1"/>
    <col min="2" max="2" width="51" style="1" customWidth="1"/>
    <col min="3" max="3" width="11.5703125" style="1" customWidth="1"/>
    <col min="4" max="4" width="11.28515625" style="34" customWidth="1"/>
    <col min="5" max="5" width="12.5703125" style="1" customWidth="1"/>
    <col min="6" max="6" width="14.85546875" style="1" customWidth="1"/>
    <col min="7" max="8" width="14.7109375" style="1" customWidth="1"/>
    <col min="9" max="9" width="18.5703125" style="34" customWidth="1"/>
    <col min="10" max="10" width="9.5703125" style="1" bestFit="1" customWidth="1"/>
    <col min="11" max="11" width="9.140625" style="1"/>
    <col min="12" max="12" width="11.5703125" style="1" customWidth="1"/>
    <col min="13" max="16384" width="9.140625" style="1"/>
  </cols>
  <sheetData>
    <row r="1" spans="1:10" x14ac:dyDescent="0.25">
      <c r="D1" s="32"/>
      <c r="E1" s="3"/>
      <c r="F1" s="3"/>
      <c r="G1" s="81" t="s">
        <v>95</v>
      </c>
      <c r="H1" s="81"/>
      <c r="I1" s="81"/>
    </row>
    <row r="2" spans="1:10" ht="27.75" customHeight="1" x14ac:dyDescent="0.25">
      <c r="D2" s="32"/>
      <c r="E2" s="3"/>
      <c r="F2" s="3"/>
      <c r="G2" s="81"/>
      <c r="H2" s="81"/>
      <c r="I2" s="81"/>
    </row>
    <row r="3" spans="1:10" ht="18.75" customHeight="1" x14ac:dyDescent="0.25">
      <c r="D3" s="32"/>
      <c r="E3" s="3"/>
      <c r="F3" s="3"/>
      <c r="G3" s="81"/>
      <c r="H3" s="81"/>
      <c r="I3" s="81"/>
    </row>
    <row r="4" spans="1:10" ht="15.75" x14ac:dyDescent="0.25">
      <c r="D4" s="33"/>
    </row>
    <row r="5" spans="1:10" ht="15.75" customHeight="1" x14ac:dyDescent="0.25">
      <c r="A5" s="82" t="s">
        <v>7</v>
      </c>
      <c r="B5" s="82"/>
      <c r="C5" s="82"/>
      <c r="D5" s="82"/>
      <c r="E5" s="82"/>
      <c r="F5" s="82"/>
      <c r="G5" s="82"/>
      <c r="H5" s="82"/>
    </row>
    <row r="6" spans="1:10" x14ac:dyDescent="0.25">
      <c r="J6" s="77"/>
    </row>
    <row r="7" spans="1:10" ht="13.5" customHeight="1" x14ac:dyDescent="0.25">
      <c r="A7" s="83" t="s">
        <v>6</v>
      </c>
      <c r="B7" s="83"/>
      <c r="C7" s="83"/>
      <c r="D7" s="83"/>
      <c r="E7" s="83"/>
      <c r="F7" s="83"/>
      <c r="G7" s="83"/>
      <c r="H7" s="83"/>
      <c r="I7" s="83"/>
    </row>
    <row r="8" spans="1:10" s="4" customFormat="1" x14ac:dyDescent="0.25">
      <c r="A8" s="85" t="s">
        <v>8</v>
      </c>
      <c r="B8" s="85"/>
      <c r="C8" s="85"/>
      <c r="D8" s="85"/>
      <c r="E8" s="85"/>
      <c r="F8" s="85"/>
      <c r="G8" s="85"/>
      <c r="H8" s="85"/>
      <c r="I8" s="85"/>
    </row>
    <row r="9" spans="1:10" ht="15" customHeight="1" x14ac:dyDescent="0.25">
      <c r="A9" s="83" t="s">
        <v>9</v>
      </c>
      <c r="B9" s="83"/>
      <c r="C9" s="83"/>
      <c r="D9" s="83"/>
      <c r="E9" s="83"/>
      <c r="F9" s="83"/>
      <c r="G9" s="83"/>
      <c r="H9" s="83"/>
      <c r="I9" s="83"/>
    </row>
    <row r="10" spans="1:10" ht="12.75" customHeight="1" x14ac:dyDescent="0.25">
      <c r="A10" s="14" t="s">
        <v>0</v>
      </c>
      <c r="B10" s="15"/>
      <c r="C10" s="16"/>
      <c r="D10" s="35"/>
      <c r="E10" s="16"/>
      <c r="F10" s="16"/>
      <c r="G10" s="16"/>
      <c r="H10" s="16"/>
      <c r="I10" s="35"/>
    </row>
    <row r="11" spans="1:10" ht="15" customHeight="1" x14ac:dyDescent="0.25">
      <c r="A11" s="84" t="s">
        <v>1</v>
      </c>
      <c r="B11" s="84" t="s">
        <v>10</v>
      </c>
      <c r="C11" s="84" t="s">
        <v>11</v>
      </c>
      <c r="D11" s="84" t="s">
        <v>12</v>
      </c>
      <c r="E11" s="84" t="s">
        <v>13</v>
      </c>
      <c r="F11" s="84" t="s">
        <v>14</v>
      </c>
      <c r="G11" s="84" t="s">
        <v>15</v>
      </c>
      <c r="H11" s="84"/>
      <c r="I11" s="84"/>
    </row>
    <row r="12" spans="1:10" ht="93.75" x14ac:dyDescent="0.25">
      <c r="A12" s="84"/>
      <c r="B12" s="84"/>
      <c r="C12" s="84"/>
      <c r="D12" s="84"/>
      <c r="E12" s="84"/>
      <c r="F12" s="84"/>
      <c r="G12" s="63" t="s">
        <v>16</v>
      </c>
      <c r="H12" s="63" t="s">
        <v>17</v>
      </c>
      <c r="I12" s="63" t="s">
        <v>18</v>
      </c>
    </row>
    <row r="13" spans="1:10" x14ac:dyDescent="0.25">
      <c r="A13" s="7">
        <v>1</v>
      </c>
      <c r="B13" s="8" t="s">
        <v>19</v>
      </c>
      <c r="C13" s="17"/>
      <c r="D13" s="18"/>
      <c r="E13" s="25"/>
      <c r="F13" s="26">
        <f>F14+F20+F21+F22</f>
        <v>3199620</v>
      </c>
      <c r="G13" s="26"/>
      <c r="H13" s="26"/>
      <c r="I13" s="26">
        <f>I14+I20+I21+I22</f>
        <v>3199620</v>
      </c>
    </row>
    <row r="14" spans="1:10" s="2" customFormat="1" x14ac:dyDescent="0.25">
      <c r="A14" s="7"/>
      <c r="B14" s="8" t="s">
        <v>20</v>
      </c>
      <c r="C14" s="19"/>
      <c r="D14" s="20"/>
      <c r="E14" s="26"/>
      <c r="F14" s="26">
        <f>SUM(F15:F19)</f>
        <v>2840000</v>
      </c>
      <c r="G14" s="26"/>
      <c r="H14" s="26"/>
      <c r="I14" s="26">
        <f>SUM(I15:I19)</f>
        <v>2840000</v>
      </c>
    </row>
    <row r="15" spans="1:10" x14ac:dyDescent="0.25">
      <c r="A15" s="9"/>
      <c r="B15" s="21" t="s">
        <v>21</v>
      </c>
      <c r="C15" s="9" t="s">
        <v>25</v>
      </c>
      <c r="D15" s="36">
        <v>4</v>
      </c>
      <c r="E15" s="27">
        <v>180000</v>
      </c>
      <c r="F15" s="27">
        <f>D15*E15</f>
        <v>720000</v>
      </c>
      <c r="G15" s="27"/>
      <c r="H15" s="27"/>
      <c r="I15" s="27">
        <f>F15</f>
        <v>720000</v>
      </c>
    </row>
    <row r="16" spans="1:10" x14ac:dyDescent="0.25">
      <c r="A16" s="9"/>
      <c r="B16" s="21" t="s">
        <v>22</v>
      </c>
      <c r="C16" s="9" t="s">
        <v>25</v>
      </c>
      <c r="D16" s="36">
        <v>4</v>
      </c>
      <c r="E16" s="27">
        <v>170000</v>
      </c>
      <c r="F16" s="27">
        <f t="shared" ref="F16:F19" si="0">D16*E16</f>
        <v>680000</v>
      </c>
      <c r="G16" s="27"/>
      <c r="H16" s="27"/>
      <c r="I16" s="27">
        <f>F16</f>
        <v>680000</v>
      </c>
    </row>
    <row r="17" spans="1:9" x14ac:dyDescent="0.25">
      <c r="A17" s="9"/>
      <c r="B17" s="21" t="s">
        <v>23</v>
      </c>
      <c r="C17" s="9" t="s">
        <v>25</v>
      </c>
      <c r="D17" s="36">
        <v>4</v>
      </c>
      <c r="E17" s="27">
        <v>160000</v>
      </c>
      <c r="F17" s="27">
        <f t="shared" si="0"/>
        <v>640000</v>
      </c>
      <c r="G17" s="27"/>
      <c r="H17" s="27"/>
      <c r="I17" s="27">
        <f t="shared" ref="I17:I19" si="1">F17</f>
        <v>640000</v>
      </c>
    </row>
    <row r="18" spans="1:9" x14ac:dyDescent="0.25">
      <c r="A18" s="9"/>
      <c r="B18" s="21" t="s">
        <v>24</v>
      </c>
      <c r="C18" s="9" t="s">
        <v>25</v>
      </c>
      <c r="D18" s="37">
        <v>4</v>
      </c>
      <c r="E18" s="25">
        <v>100000</v>
      </c>
      <c r="F18" s="27">
        <f t="shared" si="0"/>
        <v>400000</v>
      </c>
      <c r="G18" s="27"/>
      <c r="H18" s="27"/>
      <c r="I18" s="27">
        <f t="shared" si="1"/>
        <v>400000</v>
      </c>
    </row>
    <row r="19" spans="1:9" x14ac:dyDescent="0.25">
      <c r="A19" s="9"/>
      <c r="B19" s="21" t="s">
        <v>2</v>
      </c>
      <c r="C19" s="9" t="s">
        <v>25</v>
      </c>
      <c r="D19" s="36">
        <v>4</v>
      </c>
      <c r="E19" s="27">
        <v>100000</v>
      </c>
      <c r="F19" s="27">
        <f t="shared" si="0"/>
        <v>400000</v>
      </c>
      <c r="G19" s="27"/>
      <c r="H19" s="27"/>
      <c r="I19" s="27">
        <f t="shared" si="1"/>
        <v>400000</v>
      </c>
    </row>
    <row r="20" spans="1:9" s="2" customFormat="1" x14ac:dyDescent="0.25">
      <c r="A20" s="7"/>
      <c r="B20" s="8" t="s">
        <v>26</v>
      </c>
      <c r="C20" s="7" t="s">
        <v>25</v>
      </c>
      <c r="D20" s="38">
        <v>4</v>
      </c>
      <c r="E20" s="28">
        <f>(E15+E16+E17+E18+E19)*0.9*0.035+((E15+E16+E17+E18+E19)*0.9*0.095-(E15+E16+E17+E18+E19)*0.9*0.035)</f>
        <v>60705</v>
      </c>
      <c r="F20" s="26">
        <f>D20*E20</f>
        <v>242820</v>
      </c>
      <c r="G20" s="26"/>
      <c r="H20" s="26"/>
      <c r="I20" s="26">
        <f t="shared" ref="I20:I22" si="2">F20</f>
        <v>242820</v>
      </c>
    </row>
    <row r="21" spans="1:9" s="2" customFormat="1" ht="34.5" customHeight="1" x14ac:dyDescent="0.25">
      <c r="A21" s="19"/>
      <c r="B21" s="8" t="s">
        <v>27</v>
      </c>
      <c r="C21" s="7" t="s">
        <v>25</v>
      </c>
      <c r="D21" s="38">
        <v>4</v>
      </c>
      <c r="E21" s="26">
        <f xml:space="preserve"> (E15+E16+E1+E18+E19+E17)*2%</f>
        <v>14200</v>
      </c>
      <c r="F21" s="26">
        <f>D21*E21</f>
        <v>56800</v>
      </c>
      <c r="G21" s="26"/>
      <c r="H21" s="26"/>
      <c r="I21" s="26">
        <f t="shared" si="2"/>
        <v>56800</v>
      </c>
    </row>
    <row r="22" spans="1:9" s="2" customFormat="1" x14ac:dyDescent="0.25">
      <c r="A22" s="7"/>
      <c r="B22" s="8" t="s">
        <v>28</v>
      </c>
      <c r="C22" s="7" t="s">
        <v>25</v>
      </c>
      <c r="D22" s="38">
        <v>4</v>
      </c>
      <c r="E22" s="26">
        <v>15000</v>
      </c>
      <c r="F22" s="26">
        <f>D22*E22</f>
        <v>60000</v>
      </c>
      <c r="G22" s="26"/>
      <c r="H22" s="26"/>
      <c r="I22" s="26">
        <f t="shared" si="2"/>
        <v>60000</v>
      </c>
    </row>
    <row r="23" spans="1:9" s="10" customFormat="1" x14ac:dyDescent="0.25">
      <c r="A23" s="7">
        <v>2</v>
      </c>
      <c r="B23" s="8" t="s">
        <v>29</v>
      </c>
      <c r="C23" s="9"/>
      <c r="D23" s="36"/>
      <c r="E23" s="27"/>
      <c r="F23" s="26">
        <f>F24+F25+F26+F27</f>
        <v>2160000</v>
      </c>
      <c r="G23" s="26"/>
      <c r="H23" s="26"/>
      <c r="I23" s="26">
        <f>SUM(I24:I27)</f>
        <v>2160000</v>
      </c>
    </row>
    <row r="24" spans="1:9" customFormat="1" ht="30" x14ac:dyDescent="0.25">
      <c r="A24" s="44"/>
      <c r="B24" s="44" t="s">
        <v>91</v>
      </c>
      <c r="C24" s="45" t="s">
        <v>30</v>
      </c>
      <c r="D24" s="46">
        <v>1</v>
      </c>
      <c r="E24" s="47">
        <v>750000</v>
      </c>
      <c r="F24" s="47">
        <f>D24*E24</f>
        <v>750000</v>
      </c>
      <c r="G24" s="47">
        <v>0</v>
      </c>
      <c r="H24" s="47">
        <v>0</v>
      </c>
      <c r="I24" s="47">
        <f>F24</f>
        <v>750000</v>
      </c>
    </row>
    <row r="25" spans="1:9" s="11" customFormat="1" ht="45" x14ac:dyDescent="0.25">
      <c r="A25" s="9"/>
      <c r="B25" s="21" t="s">
        <v>90</v>
      </c>
      <c r="C25" s="45" t="s">
        <v>30</v>
      </c>
      <c r="D25" s="36">
        <v>4</v>
      </c>
      <c r="E25" s="27">
        <v>40000</v>
      </c>
      <c r="F25" s="27">
        <f t="shared" ref="F25:F26" si="3">D25*E25</f>
        <v>160000</v>
      </c>
      <c r="G25" s="27"/>
      <c r="H25" s="27"/>
      <c r="I25" s="27">
        <f t="shared" ref="I25:I26" si="4">F25</f>
        <v>160000</v>
      </c>
    </row>
    <row r="26" spans="1:9" s="11" customFormat="1" ht="58.5" customHeight="1" x14ac:dyDescent="0.25">
      <c r="A26" s="9"/>
      <c r="B26" s="21" t="s">
        <v>93</v>
      </c>
      <c r="C26" s="45" t="s">
        <v>30</v>
      </c>
      <c r="D26" s="36">
        <v>1</v>
      </c>
      <c r="E26" s="27">
        <v>250000</v>
      </c>
      <c r="F26" s="27">
        <f t="shared" si="3"/>
        <v>250000</v>
      </c>
      <c r="G26" s="27"/>
      <c r="H26" s="27"/>
      <c r="I26" s="27">
        <f t="shared" si="4"/>
        <v>250000</v>
      </c>
    </row>
    <row r="27" spans="1:9" s="11" customFormat="1" ht="30" x14ac:dyDescent="0.25">
      <c r="A27" s="9" t="s">
        <v>3</v>
      </c>
      <c r="B27" s="21" t="s">
        <v>92</v>
      </c>
      <c r="C27" s="45" t="s">
        <v>30</v>
      </c>
      <c r="D27" s="36">
        <v>1</v>
      </c>
      <c r="E27" s="71">
        <v>1000000</v>
      </c>
      <c r="F27" s="27">
        <f t="shared" ref="F27" si="5">D27*E27</f>
        <v>1000000</v>
      </c>
      <c r="G27" s="27"/>
      <c r="H27" s="27"/>
      <c r="I27" s="27">
        <f t="shared" ref="I27" si="6">F27</f>
        <v>1000000</v>
      </c>
    </row>
    <row r="28" spans="1:9" s="5" customFormat="1" x14ac:dyDescent="0.25">
      <c r="A28" s="7">
        <v>3</v>
      </c>
      <c r="B28" s="8" t="s">
        <v>31</v>
      </c>
      <c r="C28" s="9"/>
      <c r="D28" s="36"/>
      <c r="E28" s="27"/>
      <c r="F28" s="26">
        <f>F29+F32+F42+F49+F68+F72+F75+F79+F83+F87</f>
        <v>16576380</v>
      </c>
      <c r="G28" s="26"/>
      <c r="H28" s="26"/>
      <c r="I28" s="26">
        <f>I29+I32+I42+I49+I68+I75+I79+I87</f>
        <v>15966380</v>
      </c>
    </row>
    <row r="29" spans="1:9" ht="63" customHeight="1" x14ac:dyDescent="0.25">
      <c r="A29" s="22"/>
      <c r="B29" s="65" t="s">
        <v>33</v>
      </c>
      <c r="C29" s="22"/>
      <c r="D29" s="39"/>
      <c r="E29" s="29"/>
      <c r="F29" s="29">
        <f>F30</f>
        <v>500000</v>
      </c>
      <c r="G29" s="29"/>
      <c r="H29" s="29"/>
      <c r="I29" s="29">
        <f>I30</f>
        <v>500000</v>
      </c>
    </row>
    <row r="30" spans="1:9" ht="28.5" customHeight="1" x14ac:dyDescent="0.25">
      <c r="A30" s="9"/>
      <c r="B30" s="41" t="s">
        <v>32</v>
      </c>
      <c r="C30" s="9"/>
      <c r="D30" s="36"/>
      <c r="E30" s="27"/>
      <c r="F30" s="26">
        <f>F31</f>
        <v>500000</v>
      </c>
      <c r="G30" s="26"/>
      <c r="H30" s="26"/>
      <c r="I30" s="26">
        <f>SUM(I31:I31)</f>
        <v>500000</v>
      </c>
    </row>
    <row r="31" spans="1:9" ht="45" x14ac:dyDescent="0.25">
      <c r="A31" s="9"/>
      <c r="B31" s="42" t="s">
        <v>71</v>
      </c>
      <c r="C31" s="17" t="s">
        <v>35</v>
      </c>
      <c r="D31" s="36">
        <v>1</v>
      </c>
      <c r="E31" s="27">
        <v>500000</v>
      </c>
      <c r="F31" s="27">
        <f>E31*D31</f>
        <v>500000</v>
      </c>
      <c r="G31" s="26"/>
      <c r="H31" s="26"/>
      <c r="I31" s="27">
        <f t="shared" ref="I31" si="7">F31</f>
        <v>500000</v>
      </c>
    </row>
    <row r="32" spans="1:9" ht="117" customHeight="1" x14ac:dyDescent="0.25">
      <c r="A32" s="22"/>
      <c r="B32" s="65" t="s">
        <v>34</v>
      </c>
      <c r="C32" s="22"/>
      <c r="D32" s="39"/>
      <c r="E32" s="29"/>
      <c r="F32" s="29">
        <f>F33+F35+F37</f>
        <v>1600000</v>
      </c>
      <c r="G32" s="29"/>
      <c r="H32" s="29"/>
      <c r="I32" s="29">
        <f>I33+I35+I37</f>
        <v>1600000</v>
      </c>
    </row>
    <row r="33" spans="1:9" ht="50.25" customHeight="1" x14ac:dyDescent="0.25">
      <c r="A33" s="9"/>
      <c r="B33" s="41" t="s">
        <v>32</v>
      </c>
      <c r="C33" s="9"/>
      <c r="D33" s="36"/>
      <c r="E33" s="27"/>
      <c r="F33" s="26">
        <f>F34</f>
        <v>200000</v>
      </c>
      <c r="G33" s="26"/>
      <c r="H33" s="26"/>
      <c r="I33" s="26">
        <f>I34</f>
        <v>200000</v>
      </c>
    </row>
    <row r="34" spans="1:9" x14ac:dyDescent="0.25">
      <c r="A34" s="9"/>
      <c r="B34" s="42" t="s">
        <v>36</v>
      </c>
      <c r="C34" s="17" t="s">
        <v>35</v>
      </c>
      <c r="D34" s="36">
        <v>1</v>
      </c>
      <c r="E34" s="27">
        <v>200000</v>
      </c>
      <c r="F34" s="27">
        <f>D34*E34</f>
        <v>200000</v>
      </c>
      <c r="G34" s="27"/>
      <c r="H34" s="27"/>
      <c r="I34" s="27">
        <f>F34</f>
        <v>200000</v>
      </c>
    </row>
    <row r="35" spans="1:9" x14ac:dyDescent="0.25">
      <c r="A35" s="7"/>
      <c r="B35" s="41" t="s">
        <v>37</v>
      </c>
      <c r="C35" s="19"/>
      <c r="D35" s="38"/>
      <c r="E35" s="26"/>
      <c r="F35" s="26">
        <f>F36</f>
        <v>200000</v>
      </c>
      <c r="G35" s="26"/>
      <c r="H35" s="26"/>
      <c r="I35" s="26">
        <f>I36</f>
        <v>200000</v>
      </c>
    </row>
    <row r="36" spans="1:9" x14ac:dyDescent="0.25">
      <c r="A36" s="9"/>
      <c r="B36" s="42" t="s">
        <v>72</v>
      </c>
      <c r="C36" s="17" t="s">
        <v>30</v>
      </c>
      <c r="D36" s="36">
        <v>1</v>
      </c>
      <c r="E36" s="27">
        <v>200000</v>
      </c>
      <c r="F36" s="27">
        <f>D36*E36</f>
        <v>200000</v>
      </c>
      <c r="G36" s="27"/>
      <c r="H36" s="27"/>
      <c r="I36" s="27">
        <f t="shared" ref="I36" si="8">F36</f>
        <v>200000</v>
      </c>
    </row>
    <row r="37" spans="1:9" x14ac:dyDescent="0.25">
      <c r="A37" s="9"/>
      <c r="B37" s="41" t="s">
        <v>38</v>
      </c>
      <c r="C37" s="9"/>
      <c r="D37" s="36"/>
      <c r="E37" s="27"/>
      <c r="F37" s="26">
        <f>F40+F38+F41+F39</f>
        <v>1200000</v>
      </c>
      <c r="G37" s="26"/>
      <c r="H37" s="26"/>
      <c r="I37" s="26">
        <f>I38+I39+I40+I41</f>
        <v>1200000</v>
      </c>
    </row>
    <row r="38" spans="1:9" s="72" customFormat="1" x14ac:dyDescent="0.25">
      <c r="A38" s="17"/>
      <c r="B38" s="42" t="s">
        <v>94</v>
      </c>
      <c r="C38" s="17" t="s">
        <v>35</v>
      </c>
      <c r="D38" s="37">
        <v>1</v>
      </c>
      <c r="E38" s="25">
        <f>1500*300</f>
        <v>450000</v>
      </c>
      <c r="F38" s="25">
        <f>D38*E38</f>
        <v>450000</v>
      </c>
      <c r="G38" s="25"/>
      <c r="H38" s="25"/>
      <c r="I38" s="25">
        <f t="shared" ref="I38" si="9">F38</f>
        <v>450000</v>
      </c>
    </row>
    <row r="39" spans="1:9" x14ac:dyDescent="0.25">
      <c r="A39" s="9"/>
      <c r="B39" s="42" t="s">
        <v>39</v>
      </c>
      <c r="C39" s="17" t="s">
        <v>35</v>
      </c>
      <c r="D39" s="36">
        <v>1</v>
      </c>
      <c r="E39" s="27">
        <v>300000</v>
      </c>
      <c r="F39" s="27">
        <f>D39*E39</f>
        <v>300000</v>
      </c>
      <c r="G39" s="27"/>
      <c r="H39" s="27"/>
      <c r="I39" s="27">
        <f>F39</f>
        <v>300000</v>
      </c>
    </row>
    <row r="40" spans="1:9" x14ac:dyDescent="0.25">
      <c r="A40" s="9"/>
      <c r="B40" s="42" t="s">
        <v>40</v>
      </c>
      <c r="C40" s="17" t="s">
        <v>35</v>
      </c>
      <c r="D40" s="36">
        <v>1</v>
      </c>
      <c r="E40" s="27">
        <v>300000</v>
      </c>
      <c r="F40" s="27">
        <f>D40*E40</f>
        <v>300000</v>
      </c>
      <c r="G40" s="27"/>
      <c r="H40" s="27"/>
      <c r="I40" s="27">
        <f>F40</f>
        <v>300000</v>
      </c>
    </row>
    <row r="41" spans="1:9" s="73" customFormat="1" x14ac:dyDescent="0.25">
      <c r="A41" s="17"/>
      <c r="B41" s="42" t="s">
        <v>84</v>
      </c>
      <c r="C41" s="17" t="s">
        <v>30</v>
      </c>
      <c r="D41" s="37">
        <v>100</v>
      </c>
      <c r="E41" s="25">
        <v>1500</v>
      </c>
      <c r="F41" s="25">
        <f>E41*D41</f>
        <v>150000</v>
      </c>
      <c r="G41" s="25"/>
      <c r="H41" s="25"/>
      <c r="I41" s="25">
        <f>F41</f>
        <v>150000</v>
      </c>
    </row>
    <row r="42" spans="1:9" customFormat="1" ht="52.5" customHeight="1" x14ac:dyDescent="0.25">
      <c r="A42" s="22"/>
      <c r="B42" s="65" t="s">
        <v>41</v>
      </c>
      <c r="C42" s="22"/>
      <c r="D42" s="39"/>
      <c r="E42" s="29"/>
      <c r="F42" s="29">
        <f>F43+F45+F47</f>
        <v>900000</v>
      </c>
      <c r="G42" s="29"/>
      <c r="H42" s="29"/>
      <c r="I42" s="29">
        <f>I43+I45+I47</f>
        <v>900000</v>
      </c>
    </row>
    <row r="43" spans="1:9" ht="42.75" customHeight="1" x14ac:dyDescent="0.25">
      <c r="A43" s="9"/>
      <c r="B43" s="41" t="s">
        <v>32</v>
      </c>
      <c r="C43" s="9"/>
      <c r="D43" s="36"/>
      <c r="E43" s="27"/>
      <c r="F43" s="26">
        <f>F44</f>
        <v>250000</v>
      </c>
      <c r="G43" s="26"/>
      <c r="H43" s="26"/>
      <c r="I43" s="26">
        <f>I44</f>
        <v>250000</v>
      </c>
    </row>
    <row r="44" spans="1:9" x14ac:dyDescent="0.25">
      <c r="A44" s="9"/>
      <c r="B44" s="42" t="s">
        <v>36</v>
      </c>
      <c r="C44" s="17" t="s">
        <v>35</v>
      </c>
      <c r="D44" s="36">
        <v>5</v>
      </c>
      <c r="E44" s="27">
        <v>50000</v>
      </c>
      <c r="F44" s="27">
        <f>D44*E44</f>
        <v>250000</v>
      </c>
      <c r="G44" s="27"/>
      <c r="H44" s="27"/>
      <c r="I44" s="27">
        <f>F44</f>
        <v>250000</v>
      </c>
    </row>
    <row r="45" spans="1:9" x14ac:dyDescent="0.25">
      <c r="A45" s="7"/>
      <c r="B45" s="41" t="s">
        <v>37</v>
      </c>
      <c r="C45" s="19"/>
      <c r="D45" s="38"/>
      <c r="E45" s="26"/>
      <c r="F45" s="26">
        <f>F46</f>
        <v>150000</v>
      </c>
      <c r="G45" s="26"/>
      <c r="H45" s="26"/>
      <c r="I45" s="26">
        <f>I46</f>
        <v>150000</v>
      </c>
    </row>
    <row r="46" spans="1:9" x14ac:dyDescent="0.25">
      <c r="A46" s="9"/>
      <c r="B46" s="42" t="s">
        <v>72</v>
      </c>
      <c r="C46" s="17" t="s">
        <v>30</v>
      </c>
      <c r="D46" s="36">
        <v>1</v>
      </c>
      <c r="E46" s="27">
        <v>150000</v>
      </c>
      <c r="F46" s="27">
        <f>D46*E46</f>
        <v>150000</v>
      </c>
      <c r="G46" s="27"/>
      <c r="H46" s="27"/>
      <c r="I46" s="27">
        <f t="shared" ref="I46" si="10">F46</f>
        <v>150000</v>
      </c>
    </row>
    <row r="47" spans="1:9" x14ac:dyDescent="0.25">
      <c r="A47" s="9"/>
      <c r="B47" s="41" t="s">
        <v>38</v>
      </c>
      <c r="C47" s="9"/>
      <c r="D47" s="36"/>
      <c r="E47" s="27"/>
      <c r="F47" s="26">
        <f>F48</f>
        <v>500000</v>
      </c>
      <c r="G47" s="26"/>
      <c r="H47" s="26"/>
      <c r="I47" s="26">
        <f>I48</f>
        <v>500000</v>
      </c>
    </row>
    <row r="48" spans="1:9" x14ac:dyDescent="0.25">
      <c r="A48" s="9"/>
      <c r="B48" s="42" t="s">
        <v>42</v>
      </c>
      <c r="C48" s="17" t="s">
        <v>35</v>
      </c>
      <c r="D48" s="36">
        <v>5</v>
      </c>
      <c r="E48" s="27">
        <v>100000</v>
      </c>
      <c r="F48" s="27">
        <f>D48*E48</f>
        <v>500000</v>
      </c>
      <c r="G48" s="27"/>
      <c r="H48" s="27"/>
      <c r="I48" s="27">
        <f>F48</f>
        <v>500000</v>
      </c>
    </row>
    <row r="49" spans="1:9" customFormat="1" ht="64.5" customHeight="1" x14ac:dyDescent="0.25">
      <c r="A49" s="22"/>
      <c r="B49" s="65" t="s">
        <v>43</v>
      </c>
      <c r="C49" s="22"/>
      <c r="D49" s="39"/>
      <c r="E49" s="29"/>
      <c r="F49" s="29">
        <f>F50+F53+F55+F59+F64</f>
        <v>7947850</v>
      </c>
      <c r="G49" s="29"/>
      <c r="H49" s="29"/>
      <c r="I49" s="29">
        <f>I50+I53+I55+I59+I64</f>
        <v>7947850</v>
      </c>
    </row>
    <row r="50" spans="1:9" s="43" customFormat="1" ht="28.5" x14ac:dyDescent="0.25">
      <c r="A50" s="48"/>
      <c r="B50" s="66" t="s">
        <v>44</v>
      </c>
      <c r="C50" s="50"/>
      <c r="D50" s="51"/>
      <c r="E50" s="52"/>
      <c r="F50" s="53">
        <f>F51+F52</f>
        <v>445850</v>
      </c>
      <c r="G50" s="54"/>
      <c r="H50" s="54"/>
      <c r="I50" s="55">
        <f>I51+I52</f>
        <v>445850</v>
      </c>
    </row>
    <row r="51" spans="1:9" s="43" customFormat="1" x14ac:dyDescent="0.25">
      <c r="A51" s="74"/>
      <c r="B51" s="75" t="s">
        <v>85</v>
      </c>
      <c r="C51" s="76" t="s">
        <v>45</v>
      </c>
      <c r="D51" s="51">
        <v>25</v>
      </c>
      <c r="E51" s="52">
        <v>5834</v>
      </c>
      <c r="F51" s="52">
        <f>D51*E51</f>
        <v>145850</v>
      </c>
      <c r="G51" s="54"/>
      <c r="H51" s="54"/>
      <c r="I51" s="54">
        <f t="shared" ref="I51:I52" si="11">F51</f>
        <v>145850</v>
      </c>
    </row>
    <row r="52" spans="1:9" s="43" customFormat="1" x14ac:dyDescent="0.25">
      <c r="A52" s="74"/>
      <c r="B52" s="75" t="s">
        <v>86</v>
      </c>
      <c r="C52" s="76" t="s">
        <v>4</v>
      </c>
      <c r="D52" s="51">
        <v>10</v>
      </c>
      <c r="E52" s="52">
        <v>30000</v>
      </c>
      <c r="F52" s="52">
        <f>D52*E52</f>
        <v>300000</v>
      </c>
      <c r="G52" s="54"/>
      <c r="H52" s="54"/>
      <c r="I52" s="54">
        <f t="shared" si="11"/>
        <v>300000</v>
      </c>
    </row>
    <row r="53" spans="1:9" s="43" customFormat="1" x14ac:dyDescent="0.25">
      <c r="A53" s="48"/>
      <c r="B53" s="49" t="s">
        <v>46</v>
      </c>
      <c r="C53" s="50"/>
      <c r="D53" s="51"/>
      <c r="E53" s="52"/>
      <c r="F53" s="53">
        <f>F54</f>
        <v>400000</v>
      </c>
      <c r="G53" s="54"/>
      <c r="H53" s="54"/>
      <c r="I53" s="55">
        <f>I54</f>
        <v>400000</v>
      </c>
    </row>
    <row r="54" spans="1:9" s="43" customFormat="1" x14ac:dyDescent="0.25">
      <c r="A54" s="59"/>
      <c r="B54" s="67" t="s">
        <v>47</v>
      </c>
      <c r="C54" s="17" t="s">
        <v>30</v>
      </c>
      <c r="D54" s="51">
        <v>100</v>
      </c>
      <c r="E54" s="52">
        <v>4000</v>
      </c>
      <c r="F54" s="52">
        <f>D54*E54</f>
        <v>400000</v>
      </c>
      <c r="G54" s="54"/>
      <c r="H54" s="54"/>
      <c r="I54" s="54">
        <f t="shared" ref="I54" si="12">F54</f>
        <v>400000</v>
      </c>
    </row>
    <row r="55" spans="1:9" s="43" customFormat="1" ht="42.75" x14ac:dyDescent="0.25">
      <c r="A55" s="48"/>
      <c r="B55" s="41" t="s">
        <v>32</v>
      </c>
      <c r="C55" s="50"/>
      <c r="D55" s="51"/>
      <c r="E55" s="52"/>
      <c r="F55" s="53">
        <f>F56+F57+F58</f>
        <v>535000</v>
      </c>
      <c r="G55" s="54"/>
      <c r="H55" s="54"/>
      <c r="I55" s="55">
        <f>I56+I57+I58</f>
        <v>535000</v>
      </c>
    </row>
    <row r="56" spans="1:9" s="43" customFormat="1" x14ac:dyDescent="0.25">
      <c r="A56" s="56"/>
      <c r="B56" s="57" t="s">
        <v>83</v>
      </c>
      <c r="C56" s="17" t="s">
        <v>35</v>
      </c>
      <c r="D56" s="51" t="s">
        <v>5</v>
      </c>
      <c r="E56" s="52">
        <v>80000</v>
      </c>
      <c r="F56" s="52">
        <f>D56*E56</f>
        <v>80000</v>
      </c>
      <c r="G56" s="54"/>
      <c r="H56" s="54"/>
      <c r="I56" s="54">
        <f t="shared" ref="I56:I58" si="13">F56</f>
        <v>80000</v>
      </c>
    </row>
    <row r="57" spans="1:9" s="43" customFormat="1" ht="21.75" customHeight="1" x14ac:dyDescent="0.25">
      <c r="A57" s="56"/>
      <c r="B57" s="57" t="s">
        <v>89</v>
      </c>
      <c r="C57" s="17" t="s">
        <v>35</v>
      </c>
      <c r="D57" s="51" t="s">
        <v>5</v>
      </c>
      <c r="E57" s="52">
        <v>200000</v>
      </c>
      <c r="F57" s="52">
        <f>D57*E57</f>
        <v>200000</v>
      </c>
      <c r="G57" s="54"/>
      <c r="H57" s="54"/>
      <c r="I57" s="54">
        <f t="shared" si="13"/>
        <v>200000</v>
      </c>
    </row>
    <row r="58" spans="1:9" s="43" customFormat="1" x14ac:dyDescent="0.25">
      <c r="A58" s="56"/>
      <c r="B58" s="57" t="s">
        <v>87</v>
      </c>
      <c r="C58" s="17" t="s">
        <v>35</v>
      </c>
      <c r="D58" s="60">
        <v>17</v>
      </c>
      <c r="E58" s="52">
        <v>15000</v>
      </c>
      <c r="F58" s="52">
        <f>D58*E58</f>
        <v>255000</v>
      </c>
      <c r="G58" s="54"/>
      <c r="H58" s="54"/>
      <c r="I58" s="54">
        <f t="shared" si="13"/>
        <v>255000</v>
      </c>
    </row>
    <row r="59" spans="1:9" s="43" customFormat="1" x14ac:dyDescent="0.25">
      <c r="A59" s="56"/>
      <c r="B59" s="41" t="s">
        <v>37</v>
      </c>
      <c r="C59" s="58"/>
      <c r="D59" s="51"/>
      <c r="E59" s="52"/>
      <c r="F59" s="53">
        <f>F60+F61+F62+F63</f>
        <v>1108000</v>
      </c>
      <c r="G59" s="54"/>
      <c r="H59" s="54"/>
      <c r="I59" s="55">
        <f>I60+I61+I62+I63</f>
        <v>1108000</v>
      </c>
    </row>
    <row r="60" spans="1:9" s="43" customFormat="1" ht="60" x14ac:dyDescent="0.25">
      <c r="A60" s="56"/>
      <c r="B60" s="57" t="s">
        <v>48</v>
      </c>
      <c r="C60" s="17" t="s">
        <v>35</v>
      </c>
      <c r="D60" s="61">
        <v>1</v>
      </c>
      <c r="E60" s="62">
        <v>100000</v>
      </c>
      <c r="F60" s="62">
        <f t="shared" ref="F60" si="14">D60*E60</f>
        <v>100000</v>
      </c>
      <c r="G60" s="54"/>
      <c r="H60" s="54"/>
      <c r="I60" s="54">
        <f t="shared" ref="I60:I63" si="15">F60</f>
        <v>100000</v>
      </c>
    </row>
    <row r="61" spans="1:9" s="43" customFormat="1" ht="30" x14ac:dyDescent="0.25">
      <c r="A61" s="56"/>
      <c r="B61" s="57" t="s">
        <v>49</v>
      </c>
      <c r="C61" s="17" t="s">
        <v>35</v>
      </c>
      <c r="D61" s="51" t="s">
        <v>5</v>
      </c>
      <c r="E61" s="52">
        <f>140*3200</f>
        <v>448000</v>
      </c>
      <c r="F61" s="52">
        <f>D61*E61</f>
        <v>448000</v>
      </c>
      <c r="G61" s="54"/>
      <c r="H61" s="54"/>
      <c r="I61" s="54">
        <f t="shared" si="15"/>
        <v>448000</v>
      </c>
    </row>
    <row r="62" spans="1:9" s="43" customFormat="1" ht="30" x14ac:dyDescent="0.25">
      <c r="A62" s="56"/>
      <c r="B62" s="57" t="s">
        <v>50</v>
      </c>
      <c r="C62" s="17" t="s">
        <v>35</v>
      </c>
      <c r="D62" s="51" t="s">
        <v>5</v>
      </c>
      <c r="E62" s="52">
        <f>140*2000</f>
        <v>280000</v>
      </c>
      <c r="F62" s="52">
        <f>D62*E62</f>
        <v>280000</v>
      </c>
      <c r="G62" s="54"/>
      <c r="H62" s="54"/>
      <c r="I62" s="54">
        <f t="shared" si="15"/>
        <v>280000</v>
      </c>
    </row>
    <row r="63" spans="1:9" s="43" customFormat="1" x14ac:dyDescent="0.25">
      <c r="A63" s="56"/>
      <c r="B63" s="57" t="s">
        <v>51</v>
      </c>
      <c r="C63" s="17" t="s">
        <v>35</v>
      </c>
      <c r="D63" s="51" t="s">
        <v>5</v>
      </c>
      <c r="E63" s="52">
        <f>140*2000</f>
        <v>280000</v>
      </c>
      <c r="F63" s="52">
        <f>D63*E63</f>
        <v>280000</v>
      </c>
      <c r="G63" s="54"/>
      <c r="H63" s="54"/>
      <c r="I63" s="54">
        <f t="shared" si="15"/>
        <v>280000</v>
      </c>
    </row>
    <row r="64" spans="1:9" s="43" customFormat="1" x14ac:dyDescent="0.25">
      <c r="A64" s="56"/>
      <c r="B64" s="41" t="s">
        <v>38</v>
      </c>
      <c r="C64" s="58"/>
      <c r="D64" s="51"/>
      <c r="E64" s="52"/>
      <c r="F64" s="53">
        <f>F65+F66+F67</f>
        <v>5459000</v>
      </c>
      <c r="G64" s="54"/>
      <c r="H64" s="54"/>
      <c r="I64" s="55">
        <f>I65+I66+I67</f>
        <v>5459000</v>
      </c>
    </row>
    <row r="65" spans="1:9" s="43" customFormat="1" x14ac:dyDescent="0.25">
      <c r="A65" s="56"/>
      <c r="B65" s="57" t="s">
        <v>52</v>
      </c>
      <c r="C65" s="17" t="s">
        <v>35</v>
      </c>
      <c r="D65" s="60" t="s">
        <v>5</v>
      </c>
      <c r="E65" s="52">
        <v>300000</v>
      </c>
      <c r="F65" s="52">
        <f>D65*E65</f>
        <v>300000</v>
      </c>
      <c r="G65" s="54"/>
      <c r="H65" s="54"/>
      <c r="I65" s="54">
        <f t="shared" ref="I65:I67" si="16">F65</f>
        <v>300000</v>
      </c>
    </row>
    <row r="66" spans="1:9" s="43" customFormat="1" ht="30" x14ac:dyDescent="0.25">
      <c r="A66" s="56"/>
      <c r="B66" s="57" t="s">
        <v>88</v>
      </c>
      <c r="C66" s="17" t="s">
        <v>35</v>
      </c>
      <c r="D66" s="51" t="s">
        <v>5</v>
      </c>
      <c r="E66" s="52">
        <f>140*7000*5</f>
        <v>4900000</v>
      </c>
      <c r="F66" s="52">
        <f>D66*E66</f>
        <v>4900000</v>
      </c>
      <c r="G66" s="54"/>
      <c r="H66" s="54"/>
      <c r="I66" s="54">
        <f t="shared" si="16"/>
        <v>4900000</v>
      </c>
    </row>
    <row r="67" spans="1:9" s="43" customFormat="1" x14ac:dyDescent="0.25">
      <c r="A67" s="56"/>
      <c r="B67" s="57" t="s">
        <v>53</v>
      </c>
      <c r="C67" s="17" t="s">
        <v>35</v>
      </c>
      <c r="D67" s="51">
        <v>1</v>
      </c>
      <c r="E67" s="52">
        <v>259000</v>
      </c>
      <c r="F67" s="52">
        <f>D67*E67</f>
        <v>259000</v>
      </c>
      <c r="G67" s="54"/>
      <c r="H67" s="54"/>
      <c r="I67" s="54">
        <f t="shared" si="16"/>
        <v>259000</v>
      </c>
    </row>
    <row r="68" spans="1:9" ht="99.75" x14ac:dyDescent="0.25">
      <c r="A68" s="22"/>
      <c r="B68" s="65" t="s">
        <v>54</v>
      </c>
      <c r="C68" s="22"/>
      <c r="D68" s="39"/>
      <c r="E68" s="29"/>
      <c r="F68" s="29">
        <f>F69</f>
        <v>3550000</v>
      </c>
      <c r="G68" s="29"/>
      <c r="H68" s="29"/>
      <c r="I68" s="29">
        <f>I69</f>
        <v>3550000</v>
      </c>
    </row>
    <row r="69" spans="1:9" customFormat="1" ht="48" customHeight="1" x14ac:dyDescent="0.25">
      <c r="A69" s="9"/>
      <c r="B69" s="41" t="s">
        <v>32</v>
      </c>
      <c r="C69" s="9"/>
      <c r="D69" s="36"/>
      <c r="E69" s="27"/>
      <c r="F69" s="26">
        <f>F70+F71</f>
        <v>3550000</v>
      </c>
      <c r="G69" s="26"/>
      <c r="H69" s="26"/>
      <c r="I69" s="26">
        <f>I70+I71</f>
        <v>3550000</v>
      </c>
    </row>
    <row r="70" spans="1:9" customFormat="1" x14ac:dyDescent="0.25">
      <c r="A70" s="9"/>
      <c r="B70" s="42" t="s">
        <v>82</v>
      </c>
      <c r="C70" s="17" t="s">
        <v>35</v>
      </c>
      <c r="D70" s="37">
        <v>17</v>
      </c>
      <c r="E70" s="25">
        <v>200000</v>
      </c>
      <c r="F70" s="30">
        <f>D70*E70</f>
        <v>3400000</v>
      </c>
      <c r="G70" s="30"/>
      <c r="H70" s="30"/>
      <c r="I70" s="27">
        <f>F70</f>
        <v>3400000</v>
      </c>
    </row>
    <row r="71" spans="1:9" customFormat="1" x14ac:dyDescent="0.25">
      <c r="A71" s="9"/>
      <c r="B71" s="42" t="s">
        <v>81</v>
      </c>
      <c r="C71" s="17" t="s">
        <v>35</v>
      </c>
      <c r="D71" s="36">
        <v>3</v>
      </c>
      <c r="E71" s="27">
        <v>50000</v>
      </c>
      <c r="F71" s="27">
        <f>D71*E71</f>
        <v>150000</v>
      </c>
      <c r="G71" s="27"/>
      <c r="H71" s="27"/>
      <c r="I71" s="27">
        <f t="shared" ref="I71" si="17">F71</f>
        <v>150000</v>
      </c>
    </row>
    <row r="72" spans="1:9" ht="63" customHeight="1" x14ac:dyDescent="0.25">
      <c r="A72" s="22"/>
      <c r="B72" s="65" t="s">
        <v>79</v>
      </c>
      <c r="C72" s="22"/>
      <c r="D72" s="39"/>
      <c r="E72" s="29"/>
      <c r="F72" s="29">
        <f>F73</f>
        <v>500000</v>
      </c>
      <c r="G72" s="29"/>
      <c r="H72" s="29"/>
      <c r="I72" s="29">
        <f>I73</f>
        <v>500000</v>
      </c>
    </row>
    <row r="73" spans="1:9" ht="28.5" customHeight="1" x14ac:dyDescent="0.25">
      <c r="A73" s="9"/>
      <c r="B73" s="41" t="s">
        <v>32</v>
      </c>
      <c r="C73" s="9"/>
      <c r="D73" s="36"/>
      <c r="E73" s="27"/>
      <c r="F73" s="26">
        <f>F74</f>
        <v>500000</v>
      </c>
      <c r="G73" s="26"/>
      <c r="H73" s="26"/>
      <c r="I73" s="26">
        <f>SUM(I74:I74)</f>
        <v>500000</v>
      </c>
    </row>
    <row r="74" spans="1:9" ht="45" x14ac:dyDescent="0.25">
      <c r="A74" s="9"/>
      <c r="B74" s="42" t="s">
        <v>80</v>
      </c>
      <c r="C74" s="17" t="s">
        <v>35</v>
      </c>
      <c r="D74" s="36">
        <v>1</v>
      </c>
      <c r="E74" s="27">
        <v>500000</v>
      </c>
      <c r="F74" s="27">
        <f>E74*D74</f>
        <v>500000</v>
      </c>
      <c r="G74" s="26"/>
      <c r="H74" s="26"/>
      <c r="I74" s="27">
        <f t="shared" ref="I74" si="18">F74</f>
        <v>500000</v>
      </c>
    </row>
    <row r="75" spans="1:9" ht="57" x14ac:dyDescent="0.25">
      <c r="A75" s="22"/>
      <c r="B75" s="65" t="s">
        <v>55</v>
      </c>
      <c r="C75" s="22"/>
      <c r="D75" s="39"/>
      <c r="E75" s="29"/>
      <c r="F75" s="29">
        <f>F76</f>
        <v>500000</v>
      </c>
      <c r="G75" s="29"/>
      <c r="H75" s="29"/>
      <c r="I75" s="29">
        <f>I76</f>
        <v>500000</v>
      </c>
    </row>
    <row r="76" spans="1:9" customFormat="1" x14ac:dyDescent="0.25">
      <c r="A76" s="9"/>
      <c r="B76" s="41" t="s">
        <v>38</v>
      </c>
      <c r="C76" s="9"/>
      <c r="D76" s="36"/>
      <c r="E76" s="27"/>
      <c r="F76" s="26">
        <f>F77+F78</f>
        <v>500000</v>
      </c>
      <c r="G76" s="26"/>
      <c r="H76" s="26"/>
      <c r="I76" s="26">
        <f>I77+I78</f>
        <v>500000</v>
      </c>
    </row>
    <row r="77" spans="1:9" customFormat="1" x14ac:dyDescent="0.25">
      <c r="A77" s="23"/>
      <c r="B77" s="42" t="s">
        <v>69</v>
      </c>
      <c r="C77" s="9" t="s">
        <v>30</v>
      </c>
      <c r="D77" s="36">
        <v>1</v>
      </c>
      <c r="E77" s="27">
        <v>200000</v>
      </c>
      <c r="F77" s="27">
        <f>E77*D77</f>
        <v>200000</v>
      </c>
      <c r="G77" s="27"/>
      <c r="H77" s="27"/>
      <c r="I77" s="27">
        <f>F77</f>
        <v>200000</v>
      </c>
    </row>
    <row r="78" spans="1:9" customFormat="1" ht="15.75" customHeight="1" x14ac:dyDescent="0.25">
      <c r="A78" s="23"/>
      <c r="B78" s="42" t="s">
        <v>68</v>
      </c>
      <c r="C78" s="9" t="s">
        <v>30</v>
      </c>
      <c r="D78" s="36">
        <v>3</v>
      </c>
      <c r="E78" s="27">
        <v>100000</v>
      </c>
      <c r="F78" s="27">
        <f>E78*D78</f>
        <v>300000</v>
      </c>
      <c r="G78" s="27"/>
      <c r="H78" s="27"/>
      <c r="I78" s="27">
        <f>F78</f>
        <v>300000</v>
      </c>
    </row>
    <row r="79" spans="1:9" s="6" customFormat="1" ht="42.75" x14ac:dyDescent="0.2">
      <c r="A79" s="24"/>
      <c r="B79" s="65" t="s">
        <v>70</v>
      </c>
      <c r="C79" s="24"/>
      <c r="D79" s="40"/>
      <c r="E79" s="31"/>
      <c r="F79" s="31">
        <f>F80</f>
        <v>150000</v>
      </c>
      <c r="G79" s="31"/>
      <c r="H79" s="31"/>
      <c r="I79" s="31">
        <f>I80</f>
        <v>150000</v>
      </c>
    </row>
    <row r="80" spans="1:9" customFormat="1" ht="15.75" customHeight="1" x14ac:dyDescent="0.25">
      <c r="A80" s="23"/>
      <c r="B80" s="49" t="s">
        <v>46</v>
      </c>
      <c r="C80" s="9"/>
      <c r="D80" s="36"/>
      <c r="E80" s="27"/>
      <c r="F80" s="26">
        <f>F81+F82</f>
        <v>150000</v>
      </c>
      <c r="G80" s="26"/>
      <c r="H80" s="26"/>
      <c r="I80" s="26">
        <f>SUM(I81:I82)</f>
        <v>150000</v>
      </c>
    </row>
    <row r="81" spans="1:9" customFormat="1" x14ac:dyDescent="0.25">
      <c r="A81" s="23"/>
      <c r="B81" s="42" t="s">
        <v>56</v>
      </c>
      <c r="C81" s="9" t="s">
        <v>30</v>
      </c>
      <c r="D81" s="36">
        <v>200</v>
      </c>
      <c r="E81" s="27">
        <v>250</v>
      </c>
      <c r="F81" s="27">
        <f>D81*E81</f>
        <v>50000</v>
      </c>
      <c r="G81" s="27"/>
      <c r="H81" s="27"/>
      <c r="I81" s="27">
        <f>F81</f>
        <v>50000</v>
      </c>
    </row>
    <row r="82" spans="1:9" customFormat="1" x14ac:dyDescent="0.25">
      <c r="A82" s="23"/>
      <c r="B82" s="42" t="s">
        <v>57</v>
      </c>
      <c r="C82" s="9" t="s">
        <v>30</v>
      </c>
      <c r="D82" s="36">
        <f>500</f>
        <v>500</v>
      </c>
      <c r="E82" s="27">
        <v>200</v>
      </c>
      <c r="F82" s="27">
        <f>D82*E82</f>
        <v>100000</v>
      </c>
      <c r="G82" s="27"/>
      <c r="H82" s="27"/>
      <c r="I82" s="27">
        <f>F82</f>
        <v>100000</v>
      </c>
    </row>
    <row r="83" spans="1:9" ht="57" x14ac:dyDescent="0.25">
      <c r="A83" s="22"/>
      <c r="B83" s="65" t="s">
        <v>58</v>
      </c>
      <c r="C83" s="22"/>
      <c r="D83" s="39"/>
      <c r="E83" s="29"/>
      <c r="F83" s="29">
        <f>F84</f>
        <v>110000</v>
      </c>
      <c r="G83" s="29"/>
      <c r="H83" s="29"/>
      <c r="I83" s="29">
        <f>I84</f>
        <v>110000</v>
      </c>
    </row>
    <row r="84" spans="1:9" customFormat="1" x14ac:dyDescent="0.25">
      <c r="A84" s="9"/>
      <c r="B84" s="41" t="s">
        <v>38</v>
      </c>
      <c r="C84" s="9"/>
      <c r="D84" s="36"/>
      <c r="E84" s="27"/>
      <c r="F84" s="26">
        <f>F85+F86</f>
        <v>110000</v>
      </c>
      <c r="G84" s="26"/>
      <c r="H84" s="26"/>
      <c r="I84" s="26">
        <f>I85+I86</f>
        <v>110000</v>
      </c>
    </row>
    <row r="85" spans="1:9" customFormat="1" x14ac:dyDescent="0.25">
      <c r="A85" s="23"/>
      <c r="B85" s="42" t="s">
        <v>69</v>
      </c>
      <c r="C85" s="9" t="s">
        <v>30</v>
      </c>
      <c r="D85" s="36">
        <v>1</v>
      </c>
      <c r="E85" s="27">
        <v>50000</v>
      </c>
      <c r="F85" s="27">
        <f>E85*D85</f>
        <v>50000</v>
      </c>
      <c r="G85" s="27"/>
      <c r="H85" s="27"/>
      <c r="I85" s="27">
        <f>F85</f>
        <v>50000</v>
      </c>
    </row>
    <row r="86" spans="1:9" customFormat="1" ht="15.75" customHeight="1" x14ac:dyDescent="0.25">
      <c r="A86" s="23"/>
      <c r="B86" s="42" t="s">
        <v>68</v>
      </c>
      <c r="C86" s="9" t="s">
        <v>30</v>
      </c>
      <c r="D86" s="36">
        <v>3</v>
      </c>
      <c r="E86" s="27">
        <v>20000</v>
      </c>
      <c r="F86" s="27">
        <f>E86*D86</f>
        <v>60000</v>
      </c>
      <c r="G86" s="27"/>
      <c r="H86" s="27"/>
      <c r="I86" s="27">
        <f>F86</f>
        <v>60000</v>
      </c>
    </row>
    <row r="87" spans="1:9" s="6" customFormat="1" ht="71.25" x14ac:dyDescent="0.2">
      <c r="A87" s="24"/>
      <c r="B87" s="65" t="s">
        <v>77</v>
      </c>
      <c r="C87" s="24"/>
      <c r="D87" s="40"/>
      <c r="E87" s="31"/>
      <c r="F87" s="31">
        <f>F88</f>
        <v>818530</v>
      </c>
      <c r="G87" s="31"/>
      <c r="H87" s="31"/>
      <c r="I87" s="31">
        <f>I88</f>
        <v>818530</v>
      </c>
    </row>
    <row r="88" spans="1:9" customFormat="1" ht="28.5" customHeight="1" x14ac:dyDescent="0.25">
      <c r="A88" s="9"/>
      <c r="B88" s="41" t="s">
        <v>32</v>
      </c>
      <c r="C88" s="9"/>
      <c r="D88" s="36"/>
      <c r="E88" s="27"/>
      <c r="F88" s="26">
        <f>F89+F90+F91</f>
        <v>818530</v>
      </c>
      <c r="G88" s="26"/>
      <c r="H88" s="26"/>
      <c r="I88" s="26">
        <f>SUM(I89:I91)</f>
        <v>818530</v>
      </c>
    </row>
    <row r="89" spans="1:9" customFormat="1" x14ac:dyDescent="0.25">
      <c r="A89" s="9"/>
      <c r="B89" s="42" t="s">
        <v>59</v>
      </c>
      <c r="C89" s="17" t="s">
        <v>35</v>
      </c>
      <c r="D89" s="36">
        <v>1</v>
      </c>
      <c r="E89" s="27">
        <v>218530</v>
      </c>
      <c r="F89" s="27">
        <f>D89*E89</f>
        <v>218530</v>
      </c>
      <c r="G89" s="27"/>
      <c r="H89" s="27"/>
      <c r="I89" s="27">
        <f t="shared" ref="I89" si="19">F89</f>
        <v>218530</v>
      </c>
    </row>
    <row r="90" spans="1:9" customFormat="1" x14ac:dyDescent="0.25">
      <c r="A90" s="9"/>
      <c r="B90" s="42" t="s">
        <v>78</v>
      </c>
      <c r="C90" s="17" t="s">
        <v>35</v>
      </c>
      <c r="D90" s="37">
        <v>1</v>
      </c>
      <c r="E90" s="25">
        <v>200000</v>
      </c>
      <c r="F90" s="27">
        <f>D90*E90</f>
        <v>200000</v>
      </c>
      <c r="G90" s="26"/>
      <c r="H90" s="26"/>
      <c r="I90" s="27">
        <f>F90</f>
        <v>200000</v>
      </c>
    </row>
    <row r="91" spans="1:9" customFormat="1" x14ac:dyDescent="0.25">
      <c r="A91" s="9"/>
      <c r="B91" s="42" t="s">
        <v>60</v>
      </c>
      <c r="C91" s="17" t="s">
        <v>35</v>
      </c>
      <c r="D91" s="37">
        <v>2</v>
      </c>
      <c r="E91" s="25">
        <v>200000</v>
      </c>
      <c r="F91" s="27">
        <f>D91*E91</f>
        <v>400000</v>
      </c>
      <c r="G91" s="26"/>
      <c r="H91" s="26"/>
      <c r="I91" s="27">
        <f>F91</f>
        <v>400000</v>
      </c>
    </row>
    <row r="92" spans="1:9" ht="15.75" x14ac:dyDescent="0.25">
      <c r="A92" s="22"/>
      <c r="B92" s="64" t="s">
        <v>61</v>
      </c>
      <c r="C92" s="22"/>
      <c r="D92" s="39"/>
      <c r="E92" s="29"/>
      <c r="F92" s="29">
        <f>F13+F23+F28</f>
        <v>21936000</v>
      </c>
      <c r="G92" s="29"/>
      <c r="H92" s="29"/>
      <c r="I92" s="29">
        <f>F92</f>
        <v>21936000</v>
      </c>
    </row>
    <row r="93" spans="1:9" ht="27" customHeight="1" x14ac:dyDescent="0.25">
      <c r="A93" s="80" t="s">
        <v>62</v>
      </c>
      <c r="B93" s="80"/>
      <c r="C93" s="80"/>
      <c r="D93" s="80"/>
      <c r="E93" s="80"/>
      <c r="F93" s="80"/>
      <c r="G93" s="80"/>
      <c r="H93" s="80"/>
      <c r="I93" s="80"/>
    </row>
    <row r="94" spans="1:9" ht="19.5" customHeight="1" x14ac:dyDescent="0.25">
      <c r="A94" s="78" t="s">
        <v>63</v>
      </c>
      <c r="B94" s="78"/>
      <c r="C94" s="78"/>
      <c r="D94" s="78"/>
      <c r="E94" s="78"/>
      <c r="F94" s="78"/>
      <c r="G94" s="78"/>
      <c r="H94" s="78"/>
      <c r="I94" s="78"/>
    </row>
    <row r="95" spans="1:9" s="13" customFormat="1" ht="15.75" x14ac:dyDescent="0.25">
      <c r="A95" s="68"/>
      <c r="B95"/>
      <c r="C95"/>
      <c r="D95"/>
      <c r="E95"/>
      <c r="F95"/>
      <c r="G95"/>
      <c r="H95"/>
      <c r="I95"/>
    </row>
    <row r="96" spans="1:9" s="13" customFormat="1" ht="54" customHeight="1" x14ac:dyDescent="0.2">
      <c r="A96" s="79" t="s">
        <v>73</v>
      </c>
      <c r="B96" s="79"/>
      <c r="C96" s="79"/>
      <c r="D96" s="79"/>
      <c r="E96" s="79"/>
      <c r="F96" s="79"/>
      <c r="G96" s="79"/>
      <c r="H96" s="79"/>
      <c r="I96" s="79"/>
    </row>
    <row r="97" spans="1:9" s="3" customFormat="1" ht="28.5" customHeight="1" x14ac:dyDescent="0.25">
      <c r="A97" s="78" t="s">
        <v>64</v>
      </c>
      <c r="B97" s="78"/>
      <c r="C97" s="78"/>
      <c r="D97" s="78"/>
      <c r="E97" s="78"/>
      <c r="F97" s="78"/>
      <c r="G97" s="78"/>
      <c r="H97" s="78"/>
      <c r="I97" s="78"/>
    </row>
    <row r="98" spans="1:9" s="3" customFormat="1" ht="15.75" x14ac:dyDescent="0.25">
      <c r="A98" s="78" t="s">
        <v>65</v>
      </c>
      <c r="B98" s="78"/>
      <c r="C98" s="78"/>
      <c r="D98" s="78"/>
      <c r="E98" s="78"/>
      <c r="F98" s="78"/>
      <c r="G98" s="78"/>
      <c r="H98" s="78"/>
      <c r="I98" s="78"/>
    </row>
    <row r="99" spans="1:9" s="13" customFormat="1" ht="15.75" x14ac:dyDescent="0.2">
      <c r="A99" s="78" t="s">
        <v>66</v>
      </c>
      <c r="B99" s="78"/>
      <c r="C99" s="78"/>
      <c r="D99" s="78"/>
      <c r="E99" s="78"/>
      <c r="F99" s="78"/>
      <c r="G99" s="78"/>
      <c r="H99" s="78"/>
      <c r="I99" s="78"/>
    </row>
    <row r="100" spans="1:9" s="13" customFormat="1" ht="15.75" x14ac:dyDescent="0.25">
      <c r="A100" s="69" t="s">
        <v>74</v>
      </c>
      <c r="B100"/>
      <c r="C100"/>
      <c r="D100"/>
      <c r="E100"/>
      <c r="F100"/>
      <c r="G100"/>
      <c r="H100"/>
      <c r="I100"/>
    </row>
    <row r="101" spans="1:9" s="13" customFormat="1" ht="15.75" x14ac:dyDescent="0.25">
      <c r="A101" s="69" t="s">
        <v>75</v>
      </c>
      <c r="B101" s="12"/>
      <c r="C101"/>
      <c r="D101"/>
      <c r="E101"/>
      <c r="F101"/>
      <c r="G101"/>
      <c r="H101"/>
      <c r="I101"/>
    </row>
    <row r="102" spans="1:9" s="3" customFormat="1" ht="15.75" x14ac:dyDescent="0.25">
      <c r="A102" s="70"/>
      <c r="B102"/>
      <c r="C102"/>
      <c r="D102"/>
      <c r="E102"/>
      <c r="F102"/>
      <c r="G102"/>
      <c r="H102"/>
      <c r="I102"/>
    </row>
    <row r="103" spans="1:9" s="3" customFormat="1" ht="15.75" x14ac:dyDescent="0.25">
      <c r="A103" s="69" t="s">
        <v>67</v>
      </c>
      <c r="B103"/>
      <c r="C103"/>
      <c r="D103"/>
      <c r="E103"/>
      <c r="F103"/>
      <c r="G103"/>
      <c r="H103"/>
      <c r="I103"/>
    </row>
    <row r="104" spans="1:9" s="3" customFormat="1" ht="15.75" x14ac:dyDescent="0.25">
      <c r="A104" s="69"/>
      <c r="B104"/>
      <c r="C104"/>
      <c r="D104"/>
      <c r="E104"/>
      <c r="F104"/>
      <c r="G104"/>
      <c r="H104"/>
      <c r="I104"/>
    </row>
    <row r="105" spans="1:9" s="3" customFormat="1" ht="15.75" x14ac:dyDescent="0.25">
      <c r="A105" s="69" t="s">
        <v>76</v>
      </c>
      <c r="B105" s="12"/>
      <c r="C105"/>
      <c r="D105"/>
      <c r="E105"/>
      <c r="F105"/>
      <c r="G105"/>
      <c r="H105"/>
      <c r="I105"/>
    </row>
    <row r="106" spans="1:9" s="3" customFormat="1" ht="15.75" x14ac:dyDescent="0.25">
      <c r="A106" s="69"/>
      <c r="B106"/>
      <c r="C106"/>
      <c r="D106"/>
      <c r="E106"/>
      <c r="F106"/>
      <c r="G106"/>
      <c r="H106"/>
      <c r="I106"/>
    </row>
    <row r="107" spans="1:9" s="3" customFormat="1" ht="15.75" x14ac:dyDescent="0.25">
      <c r="A107" s="69"/>
      <c r="B107"/>
      <c r="C107"/>
      <c r="D107"/>
      <c r="E107"/>
      <c r="F107"/>
      <c r="G107"/>
      <c r="H107"/>
      <c r="I107"/>
    </row>
    <row r="108" spans="1:9" s="3" customFormat="1" ht="15.75" x14ac:dyDescent="0.25">
      <c r="A108" s="69"/>
      <c r="B108"/>
      <c r="C108"/>
      <c r="D108"/>
      <c r="E108"/>
      <c r="F108"/>
      <c r="G108"/>
      <c r="H108"/>
      <c r="I108"/>
    </row>
    <row r="109" spans="1:9" s="3" customFormat="1" ht="15.75" x14ac:dyDescent="0.25">
      <c r="A109" s="69"/>
      <c r="B109"/>
      <c r="C109"/>
      <c r="D109"/>
      <c r="E109"/>
      <c r="F109"/>
      <c r="G109"/>
      <c r="H109"/>
      <c r="I109"/>
    </row>
    <row r="110" spans="1:9" s="3" customFormat="1" ht="15.75" x14ac:dyDescent="0.25">
      <c r="A110" s="69"/>
      <c r="B110" s="12"/>
      <c r="C110"/>
      <c r="D110"/>
      <c r="E110"/>
      <c r="F110"/>
      <c r="G110"/>
      <c r="H110"/>
      <c r="I110"/>
    </row>
    <row r="111" spans="1:9" x14ac:dyDescent="0.25">
      <c r="C111"/>
      <c r="D111"/>
      <c r="E111"/>
      <c r="F111"/>
      <c r="G111"/>
      <c r="H111"/>
      <c r="I111"/>
    </row>
    <row r="112" spans="1:9" x14ac:dyDescent="0.25">
      <c r="C112"/>
      <c r="D112"/>
      <c r="E112"/>
      <c r="F112"/>
      <c r="G112"/>
      <c r="H112"/>
      <c r="I112"/>
    </row>
  </sheetData>
  <mergeCells count="18">
    <mergeCell ref="A93:I93"/>
    <mergeCell ref="G1:I3"/>
    <mergeCell ref="A5:H5"/>
    <mergeCell ref="A9:I9"/>
    <mergeCell ref="G11:I11"/>
    <mergeCell ref="A11:A12"/>
    <mergeCell ref="B11:B12"/>
    <mergeCell ref="C11:C12"/>
    <mergeCell ref="D11:D12"/>
    <mergeCell ref="E11:E12"/>
    <mergeCell ref="F11:F12"/>
    <mergeCell ref="A7:I7"/>
    <mergeCell ref="A8:I8"/>
    <mergeCell ref="A94:I94"/>
    <mergeCell ref="A98:I98"/>
    <mergeCell ref="A96:I96"/>
    <mergeCell ref="A97:I97"/>
    <mergeCell ref="A99:I99"/>
  </mergeCells>
  <pageMargins left="0.7" right="0.7" top="0.75" bottom="0.75" header="0.3" footer="0.3"/>
  <pageSetup paperSize="9" scale="53" orientation="portrait" r:id="rId1"/>
  <rowBreaks count="1" manualBreakCount="1">
    <brk id="5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Смета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Tatyana</dc:creator>
  <cp:lastModifiedBy>Пользователь Windows</cp:lastModifiedBy>
  <cp:lastPrinted>2021-08-19T06:19:47Z</cp:lastPrinted>
  <dcterms:created xsi:type="dcterms:W3CDTF">2018-04-10T09:39:20Z</dcterms:created>
  <dcterms:modified xsi:type="dcterms:W3CDTF">2021-08-19T08:44:02Z</dcterms:modified>
</cp:coreProperties>
</file>