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DA6EA2A-1891-48AB-BD26-D4C8018783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мета на 10.08.21г. " sheetId="3" r:id="rId1"/>
  </sheets>
  <definedNames>
    <definedName name="_xlnm.Print_Area" localSheetId="0">'Смета на 10.08.21г. '!$A$1:$I$66</definedName>
  </definedNames>
  <calcPr calcId="181029"/>
</workbook>
</file>

<file path=xl/calcChain.xml><?xml version="1.0" encoding="utf-8"?>
<calcChain xmlns="http://schemas.openxmlformats.org/spreadsheetml/2006/main">
  <c r="I37" i="3" l="1"/>
  <c r="F32" i="3" l="1"/>
  <c r="I32" i="3" l="1"/>
  <c r="I31" i="3" s="1"/>
  <c r="F31" i="3"/>
  <c r="E34" i="3"/>
  <c r="E47" i="3" l="1"/>
  <c r="E45" i="3" l="1"/>
  <c r="E48" i="3" l="1"/>
  <c r="F48" i="3" s="1"/>
  <c r="I48" i="3" s="1"/>
  <c r="E46" i="3" l="1"/>
  <c r="F46" i="3" s="1"/>
  <c r="I46" i="3" s="1"/>
  <c r="E19" i="3"/>
  <c r="F41" i="3" l="1"/>
  <c r="F40" i="3" s="1"/>
  <c r="F34" i="3"/>
  <c r="I41" i="3" l="1"/>
  <c r="I40" i="3" s="1"/>
  <c r="F36" i="3"/>
  <c r="F35" i="3" s="1"/>
  <c r="I36" i="3" l="1"/>
  <c r="I35" i="3" s="1"/>
  <c r="F24" i="3"/>
  <c r="I24" i="3" s="1"/>
  <c r="F30" i="3" l="1"/>
  <c r="F29" i="3"/>
  <c r="F28" i="3" l="1"/>
  <c r="I30" i="3"/>
  <c r="I29" i="3"/>
  <c r="F45" i="3"/>
  <c r="I45" i="3" s="1"/>
  <c r="F47" i="3"/>
  <c r="I47" i="3" s="1"/>
  <c r="I28" i="3" l="1"/>
  <c r="F21" i="3"/>
  <c r="F14" i="3"/>
  <c r="I14" i="3" s="1"/>
  <c r="F15" i="3"/>
  <c r="I15" i="3" s="1"/>
  <c r="F16" i="3"/>
  <c r="I16" i="3" s="1"/>
  <c r="F17" i="3"/>
  <c r="I17" i="3" s="1"/>
  <c r="F18" i="3"/>
  <c r="I18" i="3" s="1"/>
  <c r="F19" i="3"/>
  <c r="F13" i="3"/>
  <c r="F12" i="3" l="1"/>
  <c r="I19" i="3"/>
  <c r="I21" i="3"/>
  <c r="F20" i="3"/>
  <c r="I20" i="3" s="1"/>
  <c r="I13" i="3"/>
  <c r="I12" i="3" s="1"/>
  <c r="F25" i="3"/>
  <c r="I25" i="3" s="1"/>
  <c r="F23" i="3"/>
  <c r="F22" i="3" l="1"/>
  <c r="I11" i="3"/>
  <c r="F11" i="3"/>
  <c r="I23" i="3"/>
  <c r="I22" i="3" s="1"/>
  <c r="F43" i="3"/>
  <c r="I43" i="3" l="1"/>
  <c r="I34" i="3"/>
  <c r="I33" i="3" s="1"/>
  <c r="F33" i="3"/>
  <c r="F44" i="3"/>
  <c r="I44" i="3" l="1"/>
  <c r="I42" i="3" s="1"/>
  <c r="I26" i="3" s="1"/>
  <c r="I49" i="3" s="1"/>
  <c r="F42" i="3"/>
  <c r="F26" i="3" s="1"/>
  <c r="F49" i="3" s="1"/>
</calcChain>
</file>

<file path=xl/sharedStrings.xml><?xml version="1.0" encoding="utf-8"?>
<sst xmlns="http://schemas.openxmlformats.org/spreadsheetml/2006/main" count="95" uniqueCount="72">
  <si>
    <t>№</t>
  </si>
  <si>
    <t>Статьи расходов*</t>
  </si>
  <si>
    <t>Единица измерения</t>
  </si>
  <si>
    <t>Количество</t>
  </si>
  <si>
    <t>Источники финансирования</t>
  </si>
  <si>
    <t>Другие источники со финансирования</t>
  </si>
  <si>
    <t>Средства гранта</t>
  </si>
  <si>
    <t>1) заработная плата, в том числе:</t>
  </si>
  <si>
    <t>2) социальный налог и социальные отчисления</t>
  </si>
  <si>
    <t>3) обязательное социальное медицинское страхование</t>
  </si>
  <si>
    <t>4) банковские услуги</t>
  </si>
  <si>
    <t>8) расходные материалы, приобретение товаров, необходимых для обслуживания и содержания основных средств и другие запасы, в том числе:</t>
  </si>
  <si>
    <t>штук</t>
  </si>
  <si>
    <t>месяц</t>
  </si>
  <si>
    <t>Канцелярские товары</t>
  </si>
  <si>
    <t>услуга</t>
  </si>
  <si>
    <t>ВСЕГО:</t>
  </si>
  <si>
    <t>Вентилятор промышленный для помещений</t>
  </si>
  <si>
    <t>Смета расходов по реализации социального проекта</t>
  </si>
  <si>
    <r>
      <t xml:space="preserve">Тема гранта: </t>
    </r>
    <r>
      <rPr>
        <sz val="12"/>
        <rFont val="Times New Roman"/>
        <family val="1"/>
        <charset val="204"/>
      </rPr>
      <t>Проведение мероприятий, направленных на повышение правовой культуры у молодежи</t>
    </r>
  </si>
  <si>
    <r>
      <t xml:space="preserve">Грантополучатель: </t>
    </r>
    <r>
      <rPr>
        <sz val="12"/>
        <rFont val="Times New Roman"/>
        <family val="1"/>
        <charset val="204"/>
      </rPr>
      <t>РОО «Центр непартийного наблюдения»</t>
    </r>
  </si>
  <si>
    <r>
      <t xml:space="preserve">Сумма гранта: </t>
    </r>
    <r>
      <rPr>
        <sz val="12"/>
        <rFont val="Times New Roman"/>
        <family val="1"/>
        <charset val="204"/>
      </rPr>
      <t>19 498 000 (девятнадцать миллионов четыреста девяносто восемь тысяч) тенге</t>
    </r>
  </si>
  <si>
    <t>Руководитель проекта</t>
  </si>
  <si>
    <t>Бухгалтер проекта</t>
  </si>
  <si>
    <t>Специалист по связям с общественностью</t>
  </si>
  <si>
    <t>тенге</t>
  </si>
  <si>
    <t xml:space="preserve">Стоимость </t>
  </si>
  <si>
    <t xml:space="preserve">Всего </t>
  </si>
  <si>
    <t>1С: Бухгалтерия</t>
  </si>
  <si>
    <t>Расходы по оплате работ и услуг, оказываемых юридическими и физическими лицами, в том числе:</t>
  </si>
  <si>
    <t>Услуги спикера (3 спикера*50 000 тенге *10 семинаров)</t>
  </si>
  <si>
    <t>Услуги спикера (4 спикера*50 000 тенге *10 семинаров)</t>
  </si>
  <si>
    <t>Услуги дизайнера по разработке инфографик и порфолио и методического пособия</t>
  </si>
  <si>
    <t>Заявитель (софинансирование)</t>
  </si>
  <si>
    <t>С Приложением №2 ознакомлен и согласен:</t>
  </si>
  <si>
    <t>Грантополучатель:</t>
  </si>
  <si>
    <t>Руководитель организации ______________________</t>
  </si>
  <si>
    <t>"СОГЛАСОВАНО"</t>
  </si>
  <si>
    <t>Грантодатель:</t>
  </si>
  <si>
    <t>НАО "Центр поддержки гражданских инициатив"</t>
  </si>
  <si>
    <t>грантовому финансированию</t>
  </si>
  <si>
    <t>Ноутбук Lenovo</t>
  </si>
  <si>
    <t>7) расходы на оплату аренды за помещения (31,9м2 * 3400 тенге за 1м2)</t>
  </si>
  <si>
    <t>Услуги координатора по городу Нур-Султан (4 месяца*150 000 тенге)</t>
  </si>
  <si>
    <t>Услуги переводчика (4 мес.* 50 000 тг.)</t>
  </si>
  <si>
    <t>Услуги Координаторов (14 человек*4 месяца - 120 000 тенге)</t>
  </si>
  <si>
    <t>Услуги менеджера проекта (4 месяца*210 000 тенге)</t>
  </si>
  <si>
    <t>Задача 1. Организационные мероприятия по подготовке к старту проекта. 
Подготовка Проведение вводного совещания по организации и определению ключевых приоритетов работы с участием представителей молодежи</t>
  </si>
  <si>
    <t xml:space="preserve">Задача 2. Онлайн семинар – тренинг в 14 областях, города Нур-Султан, Алматы и Шымкент
Тема: «Правовая культура современной молодежи: актуальное состояние и пути ее повышения. Встреча участников семинаров с представителями правоохранительных органов по вопросам нулевой терпимости к правонарушениям, профилактике преступности, в 14 областях, города Нур-Султан, Алматы и Шымкент. </t>
  </si>
  <si>
    <t xml:space="preserve">Задача 4. Создание открытого аккаунта «Юридическая помощь», в социальной сети Facеbook по предоставлению бесплатной юридической помощи по всей территории Республики Казахстан.
Телефон доверия.   </t>
  </si>
  <si>
    <t xml:space="preserve">Задача 5. Проведение серии онлайн Круглых столов по вопросам правового обучения и правового воспитания молодежи с участием молодежи и:
1. Представителей государственных органов;
2. СМИ;
3. НПО
(3 круглых стола в 14 областях, городах Нур-Султан, Алматы, Шымкент)  </t>
  </si>
  <si>
    <t>Призовой фонд для участников конкурса (сертификаты от Technodom)</t>
  </si>
  <si>
    <t>Административные затраты:</t>
  </si>
  <si>
    <t>Материально-техническое обеспечение</t>
  </si>
  <si>
    <t>Прямые расходы:</t>
  </si>
  <si>
    <t>Задача 3. Разработка авторских кейсов на тему: «Повышение уровня правосознания граждан» в рамках мероприятия будет разработан в эл. формате с описанием часто встречаемых вопросов, проблем, нарушений. не менее 
(Методическое пособие на государственном и русском языках в электронном формате из 20 авторских кейсов)</t>
  </si>
  <si>
    <t>Услуги юриста, в том числе консультации по телефону доверия (1 человек*4 мес.*165 000 тенге)</t>
  </si>
  <si>
    <t>Задача 7. Проведение творческого конкурса на тему знания прав и обязанностей молодежи приуроченный ко Дню Конституции посредством социальных сетей. Проведение онлайн челленджа на тему: «Правовой Казахстан глазами молодежи». Презентация портфолио 50 историй молодежи, добившихся успеха в период реализации проекта.</t>
  </si>
  <si>
    <t xml:space="preserve">Услуги эксперта </t>
  </si>
  <si>
    <t>Услуги онлайн платформы ZOOM (4 мес*25425 тенге)</t>
  </si>
  <si>
    <t xml:space="preserve">и.о. Председателя Правления </t>
  </si>
  <si>
    <t xml:space="preserve">Директор проектного офиса по государственному </t>
  </si>
  <si>
    <t>______________  Киикбаев Ж.</t>
  </si>
  <si>
    <t xml:space="preserve">Главный менеджер проектного офиса по государственному </t>
  </si>
  <si>
    <t>______________ Галимова А.Т.</t>
  </si>
  <si>
    <t>Услуги 2-х спикеров (привлеченных авторитетных и известных юристов-теоретиков и юристов-практиков)</t>
  </si>
  <si>
    <t>Задача 6. Подготовка и создание серии видеороликов на темы: «Права человека»; "Я выбираю закон!", «100 вопросов и ответов» Качество: не ниже FULL HD (1920x1080); Хронометраж: от 30 сек до 2 мин. Создание на Национальном
Видеохостинге Aitube.kz специального информационно-просветительского канала на государственном и русском языках, направленного на повышение правовой культуры молодежи. Услуги СММ - сопровождение проекта в социальных сетях.</t>
  </si>
  <si>
    <t>Кунадилов Т.Н.</t>
  </si>
  <si>
    <t>______________ Абенова Б.</t>
  </si>
  <si>
    <t>Приложение №2 
к Договору о предоставлении гранта 
от «26» июля 2021 года № 34</t>
  </si>
  <si>
    <t xml:space="preserve">Услуга по созданию серии видеороликов на темы: «Права человека»; "Я выбираю закон!", «100 вопросов и ответов»  </t>
  </si>
  <si>
    <t>Пакет услуг на ежемесячной основе:                                                1. Создание на Национальном Видеохостинге Aitube.kz специального информационно-просветительского канала на государственном и русском языках;                                                          2.  СММ - информационное сопровождение проекта в социальных сетях,  оформление аккаунтов, выстраивание коммуникаций с аудиторией, таргет, повышение числа подписчиков и обеспечение охвата аудитории в соответствии с Детальным планом проекта;
3. Создание открытого аккаунта «Юридическая помощь», в социальной сети Facеbook по предоставлению бесплатной юридической помощи по всей территории РК;                                 4. Создание регистрационной платформы для участников семинаров
5. Разработка контент плана по продвижению информационно-просветительского канала Aitube.kz , направленного на повышение правовой культуры молодежи. (4 месяца*300 000 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</si>
</sst>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"/>
  </numFmts>
  <fonts count="1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27">
    <xf numFmtId="0" fontId="0" fillId="0" borderId="0" xfId="0"/>
    <xf numFmtId="0" fontId="3" fillId="0" borderId="0" xfId="0" applyFont="1"/>
    <xf numFmtId="0" fontId="3" fillId="0" borderId="0" xfId="0" applyFont="1" applyAlignment="1"/>
    <xf numFmtId="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/>
    <xf numFmtId="0" fontId="3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 vertical="center"/>
    </xf>
    <xf numFmtId="49" fontId="7" fillId="0" borderId="0" xfId="1" applyNumberFormat="1" applyFont="1"/>
    <xf numFmtId="0" fontId="7" fillId="0" borderId="0" xfId="1" applyFont="1"/>
    <xf numFmtId="0" fontId="7" fillId="0" borderId="0" xfId="1" applyFont="1" applyAlignment="1">
      <alignment horizontal="right"/>
    </xf>
    <xf numFmtId="0" fontId="6" fillId="0" borderId="0" xfId="1"/>
    <xf numFmtId="49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5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/>
    <xf numFmtId="0" fontId="16" fillId="0" borderId="0" xfId="1" applyFont="1"/>
    <xf numFmtId="0" fontId="15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/>
    <xf numFmtId="164" fontId="3" fillId="2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abSelected="1" view="pageBreakPreview" topLeftCell="A22" zoomScale="50" zoomScaleNormal="80" zoomScaleSheetLayoutView="50" workbookViewId="0">
      <selection activeCell="E69" sqref="E69"/>
    </sheetView>
  </sheetViews>
  <sheetFormatPr defaultRowHeight="15" x14ac:dyDescent="0.25"/>
  <cols>
    <col min="1" max="1" width="5.42578125" style="5" customWidth="1"/>
    <col min="2" max="2" width="40.85546875" style="1" customWidth="1"/>
    <col min="3" max="3" width="12.7109375" style="4" customWidth="1"/>
    <col min="4" max="4" width="11.85546875" style="6" customWidth="1"/>
    <col min="5" max="5" width="13.28515625" style="6" customWidth="1"/>
    <col min="6" max="6" width="14.42578125" style="6" customWidth="1"/>
    <col min="7" max="7" width="11.7109375" style="6" customWidth="1"/>
    <col min="8" max="8" width="15.140625" style="6" customWidth="1"/>
    <col min="9" max="9" width="14.140625" style="6" customWidth="1"/>
    <col min="10" max="10" width="21.5703125" style="60" customWidth="1"/>
    <col min="11" max="11" width="11.42578125" style="4" bestFit="1" customWidth="1"/>
    <col min="12" max="16384" width="9.140625" style="1"/>
  </cols>
  <sheetData>
    <row r="1" spans="1:12" s="29" customFormat="1" x14ac:dyDescent="0.25">
      <c r="A1" s="26"/>
      <c r="B1" s="27"/>
      <c r="C1" s="27"/>
      <c r="D1" s="52"/>
      <c r="E1" s="28"/>
      <c r="F1" s="28"/>
      <c r="G1" s="27"/>
      <c r="H1" s="27"/>
      <c r="I1" s="28"/>
      <c r="J1" s="61"/>
    </row>
    <row r="2" spans="1:12" s="29" customFormat="1" ht="50.25" customHeight="1" x14ac:dyDescent="0.25">
      <c r="A2" s="30"/>
      <c r="B2" s="31"/>
      <c r="C2" s="31"/>
      <c r="D2" s="53"/>
      <c r="E2" s="32"/>
      <c r="F2" s="32"/>
      <c r="G2" s="118" t="s">
        <v>69</v>
      </c>
      <c r="H2" s="119"/>
      <c r="I2" s="119"/>
      <c r="J2" s="61"/>
    </row>
    <row r="3" spans="1:12" s="29" customFormat="1" ht="15.75" x14ac:dyDescent="0.25">
      <c r="A3" s="120" t="s">
        <v>18</v>
      </c>
      <c r="B3" s="120"/>
      <c r="C3" s="120"/>
      <c r="D3" s="120"/>
      <c r="E3" s="120"/>
      <c r="F3" s="120"/>
      <c r="G3" s="120"/>
      <c r="H3" s="120"/>
      <c r="I3" s="120"/>
      <c r="J3" s="61"/>
    </row>
    <row r="4" spans="1:12" s="29" customFormat="1" ht="15.75" x14ac:dyDescent="0.25">
      <c r="A4" s="30"/>
      <c r="B4" s="31"/>
      <c r="C4" s="31"/>
      <c r="D4" s="53"/>
      <c r="E4" s="32"/>
      <c r="F4" s="32"/>
      <c r="G4" s="31"/>
      <c r="H4" s="32"/>
      <c r="I4" s="32"/>
      <c r="J4" s="61"/>
    </row>
    <row r="5" spans="1:12" s="29" customFormat="1" ht="15.75" x14ac:dyDescent="0.25">
      <c r="A5" s="121" t="s">
        <v>20</v>
      </c>
      <c r="B5" s="121"/>
      <c r="C5" s="121"/>
      <c r="D5" s="121"/>
      <c r="E5" s="121"/>
      <c r="F5" s="121"/>
      <c r="G5" s="121"/>
      <c r="H5" s="121"/>
      <c r="I5" s="121"/>
      <c r="J5" s="61"/>
    </row>
    <row r="6" spans="1:12" s="29" customFormat="1" ht="15.75" x14ac:dyDescent="0.25">
      <c r="A6" s="121" t="s">
        <v>19</v>
      </c>
      <c r="B6" s="121"/>
      <c r="C6" s="121"/>
      <c r="D6" s="121"/>
      <c r="E6" s="121"/>
      <c r="F6" s="121"/>
      <c r="G6" s="121"/>
      <c r="H6" s="121"/>
      <c r="I6" s="121"/>
      <c r="J6" s="61"/>
    </row>
    <row r="7" spans="1:12" s="29" customFormat="1" ht="15.75" x14ac:dyDescent="0.25">
      <c r="A7" s="122" t="s">
        <v>21</v>
      </c>
      <c r="B7" s="122"/>
      <c r="C7" s="122"/>
      <c r="D7" s="122"/>
      <c r="E7" s="122"/>
      <c r="F7" s="122"/>
      <c r="G7" s="122"/>
      <c r="H7" s="122"/>
      <c r="I7" s="122"/>
      <c r="J7" s="61"/>
    </row>
    <row r="8" spans="1:12" x14ac:dyDescent="0.25">
      <c r="I8" s="6" t="s">
        <v>25</v>
      </c>
    </row>
    <row r="9" spans="1:12" ht="15.75" x14ac:dyDescent="0.25">
      <c r="A9" s="123" t="s">
        <v>0</v>
      </c>
      <c r="B9" s="124" t="s">
        <v>1</v>
      </c>
      <c r="C9" s="124" t="s">
        <v>2</v>
      </c>
      <c r="D9" s="124" t="s">
        <v>3</v>
      </c>
      <c r="E9" s="124" t="s">
        <v>26</v>
      </c>
      <c r="F9" s="124" t="s">
        <v>27</v>
      </c>
      <c r="G9" s="124" t="s">
        <v>4</v>
      </c>
      <c r="H9" s="124"/>
      <c r="I9" s="124"/>
      <c r="J9" s="62"/>
    </row>
    <row r="10" spans="1:12" s="2" customFormat="1" ht="78.75" x14ac:dyDescent="0.25">
      <c r="A10" s="123"/>
      <c r="B10" s="124"/>
      <c r="C10" s="124"/>
      <c r="D10" s="124"/>
      <c r="E10" s="124"/>
      <c r="F10" s="124"/>
      <c r="G10" s="79" t="s">
        <v>33</v>
      </c>
      <c r="H10" s="79" t="s">
        <v>5</v>
      </c>
      <c r="I10" s="79" t="s">
        <v>6</v>
      </c>
      <c r="J10" s="62"/>
      <c r="K10" s="4"/>
    </row>
    <row r="11" spans="1:12" s="11" customFormat="1" ht="21.75" customHeight="1" x14ac:dyDescent="0.2">
      <c r="A11" s="95">
        <v>1</v>
      </c>
      <c r="B11" s="96" t="s">
        <v>52</v>
      </c>
      <c r="C11" s="97"/>
      <c r="D11" s="97"/>
      <c r="E11" s="101"/>
      <c r="F11" s="102">
        <f>F12+F16+F17+F18+F19+F20</f>
        <v>3615652</v>
      </c>
      <c r="G11" s="102"/>
      <c r="H11" s="102"/>
      <c r="I11" s="102">
        <f>I12+I21+I18+I19+I16+I17</f>
        <v>3615652</v>
      </c>
      <c r="J11" s="57"/>
      <c r="K11" s="17"/>
    </row>
    <row r="12" spans="1:12" s="19" customFormat="1" ht="15.75" x14ac:dyDescent="0.25">
      <c r="A12" s="36"/>
      <c r="B12" s="43" t="s">
        <v>7</v>
      </c>
      <c r="C12" s="38"/>
      <c r="D12" s="39"/>
      <c r="E12" s="40"/>
      <c r="F12" s="55">
        <f>F13+F14+F15</f>
        <v>2836000</v>
      </c>
      <c r="G12" s="56"/>
      <c r="H12" s="56"/>
      <c r="I12" s="55">
        <f>I13+I14+I15</f>
        <v>2836000</v>
      </c>
      <c r="J12" s="57"/>
      <c r="K12" s="18"/>
    </row>
    <row r="13" spans="1:12" s="22" customFormat="1" ht="15.75" x14ac:dyDescent="0.25">
      <c r="A13" s="42"/>
      <c r="B13" s="44" t="s">
        <v>22</v>
      </c>
      <c r="C13" s="65" t="s">
        <v>13</v>
      </c>
      <c r="D13" s="45">
        <v>4</v>
      </c>
      <c r="E13" s="48">
        <v>253000</v>
      </c>
      <c r="F13" s="48">
        <f>E13*D13</f>
        <v>1012000</v>
      </c>
      <c r="G13" s="48"/>
      <c r="H13" s="48"/>
      <c r="I13" s="48">
        <f>F13</f>
        <v>1012000</v>
      </c>
      <c r="J13" s="63"/>
      <c r="K13" s="20"/>
      <c r="L13" s="21"/>
    </row>
    <row r="14" spans="1:12" s="22" customFormat="1" ht="15.75" x14ac:dyDescent="0.25">
      <c r="A14" s="42"/>
      <c r="B14" s="44" t="s">
        <v>23</v>
      </c>
      <c r="C14" s="65" t="s">
        <v>13</v>
      </c>
      <c r="D14" s="45">
        <v>4</v>
      </c>
      <c r="E14" s="48">
        <v>228000</v>
      </c>
      <c r="F14" s="48">
        <f t="shared" ref="F14:F19" si="0">E14*D14</f>
        <v>912000</v>
      </c>
      <c r="G14" s="48"/>
      <c r="H14" s="48"/>
      <c r="I14" s="48">
        <f t="shared" ref="I14:I21" si="1">F14</f>
        <v>912000</v>
      </c>
      <c r="J14" s="63"/>
      <c r="K14" s="20"/>
    </row>
    <row r="15" spans="1:12" s="22" customFormat="1" ht="31.5" x14ac:dyDescent="0.25">
      <c r="A15" s="42"/>
      <c r="B15" s="44" t="s">
        <v>24</v>
      </c>
      <c r="C15" s="65" t="s">
        <v>13</v>
      </c>
      <c r="D15" s="45">
        <v>4</v>
      </c>
      <c r="E15" s="48">
        <v>228000</v>
      </c>
      <c r="F15" s="48">
        <f t="shared" si="0"/>
        <v>912000</v>
      </c>
      <c r="G15" s="48"/>
      <c r="H15" s="48"/>
      <c r="I15" s="48">
        <f t="shared" si="1"/>
        <v>912000</v>
      </c>
      <c r="J15" s="63"/>
      <c r="K15" s="20"/>
    </row>
    <row r="16" spans="1:12" s="19" customFormat="1" ht="31.5" x14ac:dyDescent="0.25">
      <c r="A16" s="36"/>
      <c r="B16" s="54" t="s">
        <v>8</v>
      </c>
      <c r="C16" s="38" t="s">
        <v>13</v>
      </c>
      <c r="D16" s="46">
        <v>4</v>
      </c>
      <c r="E16" s="49">
        <v>59273</v>
      </c>
      <c r="F16" s="49">
        <f t="shared" si="0"/>
        <v>237092</v>
      </c>
      <c r="G16" s="49"/>
      <c r="H16" s="49"/>
      <c r="I16" s="49">
        <f t="shared" si="1"/>
        <v>237092</v>
      </c>
      <c r="J16" s="57"/>
      <c r="K16" s="18"/>
    </row>
    <row r="17" spans="1:11" s="19" customFormat="1" ht="31.5" x14ac:dyDescent="0.25">
      <c r="A17" s="36"/>
      <c r="B17" s="34" t="s">
        <v>9</v>
      </c>
      <c r="C17" s="35" t="s">
        <v>13</v>
      </c>
      <c r="D17" s="46">
        <v>4</v>
      </c>
      <c r="E17" s="49">
        <v>14180</v>
      </c>
      <c r="F17" s="49">
        <f t="shared" si="0"/>
        <v>56720</v>
      </c>
      <c r="G17" s="49"/>
      <c r="H17" s="49"/>
      <c r="I17" s="49">
        <f t="shared" si="1"/>
        <v>56720</v>
      </c>
      <c r="J17" s="57"/>
      <c r="K17" s="18"/>
    </row>
    <row r="18" spans="1:11" s="19" customFormat="1" ht="15.75" x14ac:dyDescent="0.25">
      <c r="A18" s="36"/>
      <c r="B18" s="34" t="s">
        <v>10</v>
      </c>
      <c r="C18" s="35" t="s">
        <v>13</v>
      </c>
      <c r="D18" s="46">
        <v>4</v>
      </c>
      <c r="E18" s="49">
        <v>6000</v>
      </c>
      <c r="F18" s="49">
        <f t="shared" si="0"/>
        <v>24000</v>
      </c>
      <c r="G18" s="49"/>
      <c r="H18" s="49"/>
      <c r="I18" s="49">
        <f t="shared" si="1"/>
        <v>24000</v>
      </c>
      <c r="J18" s="57"/>
      <c r="K18" s="18"/>
    </row>
    <row r="19" spans="1:11" s="19" customFormat="1" ht="47.25" x14ac:dyDescent="0.25">
      <c r="A19" s="36"/>
      <c r="B19" s="84" t="s">
        <v>42</v>
      </c>
      <c r="C19" s="35" t="s">
        <v>13</v>
      </c>
      <c r="D19" s="46">
        <v>4</v>
      </c>
      <c r="E19" s="86">
        <f>31.9*3400</f>
        <v>108460</v>
      </c>
      <c r="F19" s="49">
        <f t="shared" si="0"/>
        <v>433840</v>
      </c>
      <c r="G19" s="49"/>
      <c r="H19" s="49"/>
      <c r="I19" s="49">
        <f t="shared" si="1"/>
        <v>433840</v>
      </c>
      <c r="J19" s="57"/>
      <c r="K19" s="18"/>
    </row>
    <row r="20" spans="1:11" s="19" customFormat="1" ht="78.75" x14ac:dyDescent="0.25">
      <c r="A20" s="36"/>
      <c r="B20" s="34" t="s">
        <v>11</v>
      </c>
      <c r="C20" s="35"/>
      <c r="D20" s="46"/>
      <c r="E20" s="49"/>
      <c r="F20" s="49">
        <f>F21</f>
        <v>28000</v>
      </c>
      <c r="G20" s="49"/>
      <c r="H20" s="49"/>
      <c r="I20" s="49">
        <f t="shared" si="1"/>
        <v>28000</v>
      </c>
      <c r="J20" s="57"/>
      <c r="K20" s="18"/>
    </row>
    <row r="21" spans="1:11" s="22" customFormat="1" ht="15.75" x14ac:dyDescent="0.25">
      <c r="A21" s="41"/>
      <c r="B21" s="37" t="s">
        <v>14</v>
      </c>
      <c r="C21" s="38" t="s">
        <v>13</v>
      </c>
      <c r="D21" s="45">
        <v>4</v>
      </c>
      <c r="E21" s="48">
        <v>7000</v>
      </c>
      <c r="F21" s="48">
        <f>E21*D21</f>
        <v>28000</v>
      </c>
      <c r="G21" s="48"/>
      <c r="H21" s="48"/>
      <c r="I21" s="48">
        <f t="shared" si="1"/>
        <v>28000</v>
      </c>
      <c r="J21" s="63"/>
      <c r="K21" s="20"/>
    </row>
    <row r="22" spans="1:11" s="11" customFormat="1" ht="31.5" x14ac:dyDescent="0.2">
      <c r="A22" s="95">
        <v>2</v>
      </c>
      <c r="B22" s="96" t="s">
        <v>53</v>
      </c>
      <c r="C22" s="97"/>
      <c r="D22" s="98"/>
      <c r="E22" s="99"/>
      <c r="F22" s="99">
        <f>F23+F25+F24</f>
        <v>409900</v>
      </c>
      <c r="G22" s="99"/>
      <c r="H22" s="99"/>
      <c r="I22" s="99">
        <f>I23+I25+I24</f>
        <v>409900</v>
      </c>
      <c r="J22" s="57"/>
      <c r="K22" s="17"/>
    </row>
    <row r="23" spans="1:11" s="19" customFormat="1" ht="15.75" x14ac:dyDescent="0.25">
      <c r="A23" s="36"/>
      <c r="B23" s="83" t="s">
        <v>41</v>
      </c>
      <c r="C23" s="38" t="s">
        <v>12</v>
      </c>
      <c r="D23" s="45">
        <v>1</v>
      </c>
      <c r="E23" s="48">
        <v>290000</v>
      </c>
      <c r="F23" s="48">
        <f>E23*D23</f>
        <v>290000</v>
      </c>
      <c r="G23" s="48"/>
      <c r="H23" s="48"/>
      <c r="I23" s="48">
        <f>F23</f>
        <v>290000</v>
      </c>
      <c r="J23" s="57"/>
      <c r="K23" s="23"/>
    </row>
    <row r="24" spans="1:11" s="19" customFormat="1" ht="31.5" x14ac:dyDescent="0.25">
      <c r="A24" s="36"/>
      <c r="B24" s="66" t="s">
        <v>17</v>
      </c>
      <c r="C24" s="38" t="s">
        <v>12</v>
      </c>
      <c r="D24" s="45">
        <v>1</v>
      </c>
      <c r="E24" s="48">
        <v>49900</v>
      </c>
      <c r="F24" s="48">
        <f>E24*D24</f>
        <v>49900</v>
      </c>
      <c r="G24" s="48"/>
      <c r="H24" s="48"/>
      <c r="I24" s="48">
        <f>F24</f>
        <v>49900</v>
      </c>
      <c r="J24" s="57"/>
      <c r="K24" s="23"/>
    </row>
    <row r="25" spans="1:11" s="19" customFormat="1" ht="15.75" x14ac:dyDescent="0.25">
      <c r="A25" s="36"/>
      <c r="B25" s="37" t="s">
        <v>28</v>
      </c>
      <c r="C25" s="38" t="s">
        <v>12</v>
      </c>
      <c r="D25" s="45">
        <v>1</v>
      </c>
      <c r="E25" s="48">
        <v>70000</v>
      </c>
      <c r="F25" s="48">
        <f>E25</f>
        <v>70000</v>
      </c>
      <c r="G25" s="48"/>
      <c r="H25" s="48"/>
      <c r="I25" s="48">
        <f t="shared" ref="I25" si="2">F25</f>
        <v>70000</v>
      </c>
      <c r="J25" s="57"/>
      <c r="K25" s="23"/>
    </row>
    <row r="26" spans="1:11" s="11" customFormat="1" ht="22.5" customHeight="1" x14ac:dyDescent="0.2">
      <c r="A26" s="95">
        <v>3</v>
      </c>
      <c r="B26" s="96" t="s">
        <v>54</v>
      </c>
      <c r="C26" s="97"/>
      <c r="D26" s="98"/>
      <c r="E26" s="99"/>
      <c r="F26" s="100">
        <f>F27+F28+F31+F33+F35+F37+F40+F42</f>
        <v>15472448</v>
      </c>
      <c r="G26" s="100"/>
      <c r="H26" s="100"/>
      <c r="I26" s="100">
        <f>I27+I28+I31+I33+I35+I37+I40+I42</f>
        <v>15472448</v>
      </c>
      <c r="J26" s="57"/>
      <c r="K26" s="24"/>
    </row>
    <row r="27" spans="1:11" s="11" customFormat="1" ht="126" x14ac:dyDescent="0.2">
      <c r="A27" s="33"/>
      <c r="B27" s="34" t="s">
        <v>47</v>
      </c>
      <c r="C27" s="35"/>
      <c r="D27" s="46"/>
      <c r="E27" s="49"/>
      <c r="F27" s="47">
        <v>0</v>
      </c>
      <c r="G27" s="50"/>
      <c r="H27" s="50"/>
      <c r="I27" s="50"/>
      <c r="J27" s="57"/>
      <c r="K27" s="24"/>
    </row>
    <row r="28" spans="1:11" s="19" customFormat="1" ht="204.75" x14ac:dyDescent="0.25">
      <c r="A28" s="33"/>
      <c r="B28" s="34" t="s">
        <v>48</v>
      </c>
      <c r="C28" s="38"/>
      <c r="D28" s="45"/>
      <c r="E28" s="48"/>
      <c r="F28" s="49">
        <f>F29+F30</f>
        <v>3500000</v>
      </c>
      <c r="G28" s="48"/>
      <c r="H28" s="48"/>
      <c r="I28" s="49">
        <f>I29+I30</f>
        <v>3500000</v>
      </c>
      <c r="J28" s="58"/>
      <c r="K28" s="23"/>
    </row>
    <row r="29" spans="1:11" s="19" customFormat="1" ht="31.5" x14ac:dyDescent="0.25">
      <c r="A29" s="36"/>
      <c r="B29" s="37" t="s">
        <v>30</v>
      </c>
      <c r="C29" s="38" t="s">
        <v>15</v>
      </c>
      <c r="D29" s="45">
        <v>1</v>
      </c>
      <c r="E29" s="48">
        <v>1500000</v>
      </c>
      <c r="F29" s="51">
        <f>E29*D29</f>
        <v>1500000</v>
      </c>
      <c r="G29" s="48"/>
      <c r="H29" s="48"/>
      <c r="I29" s="48">
        <f>F29</f>
        <v>1500000</v>
      </c>
      <c r="J29" s="117"/>
      <c r="K29" s="23"/>
    </row>
    <row r="30" spans="1:11" s="19" customFormat="1" ht="31.5" x14ac:dyDescent="0.25">
      <c r="A30" s="36"/>
      <c r="B30" s="37" t="s">
        <v>31</v>
      </c>
      <c r="C30" s="38" t="s">
        <v>15</v>
      </c>
      <c r="D30" s="45">
        <v>1</v>
      </c>
      <c r="E30" s="48">
        <v>2000000</v>
      </c>
      <c r="F30" s="51">
        <f t="shared" ref="F30" si="3">E30*D30</f>
        <v>2000000</v>
      </c>
      <c r="G30" s="48"/>
      <c r="H30" s="48"/>
      <c r="I30" s="48">
        <f t="shared" ref="I30" si="4">F30</f>
        <v>2000000</v>
      </c>
      <c r="J30" s="117"/>
      <c r="K30" s="23"/>
    </row>
    <row r="31" spans="1:11" s="11" customFormat="1" ht="189" x14ac:dyDescent="0.2">
      <c r="A31" s="36"/>
      <c r="B31" s="75" t="s">
        <v>55</v>
      </c>
      <c r="C31" s="38"/>
      <c r="D31" s="45"/>
      <c r="E31" s="48"/>
      <c r="F31" s="49">
        <f>F32</f>
        <v>150000</v>
      </c>
      <c r="G31" s="49"/>
      <c r="H31" s="49"/>
      <c r="I31" s="49">
        <f>I32</f>
        <v>150000</v>
      </c>
      <c r="J31" s="58"/>
      <c r="K31" s="16"/>
    </row>
    <row r="32" spans="1:11" s="11" customFormat="1" ht="15.75" x14ac:dyDescent="0.2">
      <c r="A32" s="36"/>
      <c r="B32" s="66" t="s">
        <v>58</v>
      </c>
      <c r="C32" s="38" t="s">
        <v>15</v>
      </c>
      <c r="D32" s="45">
        <v>1</v>
      </c>
      <c r="E32" s="48">
        <v>150000</v>
      </c>
      <c r="F32" s="48">
        <f>E32*D32</f>
        <v>150000</v>
      </c>
      <c r="G32" s="48"/>
      <c r="H32" s="48"/>
      <c r="I32" s="48">
        <f>F32</f>
        <v>150000</v>
      </c>
      <c r="J32" s="58"/>
      <c r="K32" s="16"/>
    </row>
    <row r="33" spans="1:11" s="11" customFormat="1" ht="110.25" x14ac:dyDescent="0.2">
      <c r="A33" s="33"/>
      <c r="B33" s="34" t="s">
        <v>49</v>
      </c>
      <c r="C33" s="35"/>
      <c r="D33" s="46"/>
      <c r="E33" s="49"/>
      <c r="F33" s="49">
        <f>F34</f>
        <v>660000</v>
      </c>
      <c r="G33" s="49"/>
      <c r="H33" s="49"/>
      <c r="I33" s="49">
        <f>I34</f>
        <v>660000</v>
      </c>
      <c r="J33" s="58"/>
      <c r="K33" s="16"/>
    </row>
    <row r="34" spans="1:11" s="19" customFormat="1" ht="48.75" customHeight="1" x14ac:dyDescent="0.25">
      <c r="A34" s="89"/>
      <c r="B34" s="90" t="s">
        <v>56</v>
      </c>
      <c r="C34" s="39" t="s">
        <v>15</v>
      </c>
      <c r="D34" s="91">
        <v>1</v>
      </c>
      <c r="E34" s="92">
        <f>165000*4</f>
        <v>660000</v>
      </c>
      <c r="F34" s="92">
        <f>D34*E34</f>
        <v>660000</v>
      </c>
      <c r="G34" s="92"/>
      <c r="H34" s="92"/>
      <c r="I34" s="92">
        <f t="shared" ref="I34:I36" si="5">F34</f>
        <v>660000</v>
      </c>
      <c r="J34" s="93"/>
      <c r="K34" s="23"/>
    </row>
    <row r="35" spans="1:11" s="11" customFormat="1" ht="189" x14ac:dyDescent="0.2">
      <c r="A35" s="33"/>
      <c r="B35" s="74" t="s">
        <v>50</v>
      </c>
      <c r="C35" s="35"/>
      <c r="D35" s="46"/>
      <c r="E35" s="49"/>
      <c r="F35" s="49">
        <f>F36</f>
        <v>200000</v>
      </c>
      <c r="G35" s="49"/>
      <c r="H35" s="49"/>
      <c r="I35" s="49">
        <f>I36</f>
        <v>200000</v>
      </c>
      <c r="J35" s="57"/>
      <c r="K35" s="16"/>
    </row>
    <row r="36" spans="1:11" s="73" customFormat="1" ht="47.25" x14ac:dyDescent="0.25">
      <c r="A36" s="67"/>
      <c r="B36" s="66" t="s">
        <v>65</v>
      </c>
      <c r="C36" s="68" t="s">
        <v>15</v>
      </c>
      <c r="D36" s="69">
        <v>1</v>
      </c>
      <c r="E36" s="70">
        <v>200000</v>
      </c>
      <c r="F36" s="48">
        <f>E36</f>
        <v>200000</v>
      </c>
      <c r="G36" s="70"/>
      <c r="H36" s="70"/>
      <c r="I36" s="70">
        <f t="shared" si="5"/>
        <v>200000</v>
      </c>
      <c r="J36" s="71"/>
      <c r="K36" s="72"/>
    </row>
    <row r="37" spans="1:11" s="19" customFormat="1" ht="222" customHeight="1" x14ac:dyDescent="0.25">
      <c r="A37" s="33"/>
      <c r="B37" s="34" t="s">
        <v>66</v>
      </c>
      <c r="C37" s="38"/>
      <c r="D37" s="45"/>
      <c r="E37" s="48"/>
      <c r="F37" s="49">
        <v>2000000</v>
      </c>
      <c r="G37" s="48"/>
      <c r="H37" s="48"/>
      <c r="I37" s="49">
        <f>F37</f>
        <v>2000000</v>
      </c>
      <c r="J37" s="57"/>
      <c r="K37" s="23"/>
    </row>
    <row r="38" spans="1:11" s="19" customFormat="1" ht="92.25" customHeight="1" x14ac:dyDescent="0.25">
      <c r="A38" s="33"/>
      <c r="B38" s="37" t="s">
        <v>70</v>
      </c>
      <c r="C38" s="38" t="s">
        <v>15</v>
      </c>
      <c r="D38" s="45">
        <v>10</v>
      </c>
      <c r="E38" s="48">
        <v>80000</v>
      </c>
      <c r="F38" s="49">
        <v>800000</v>
      </c>
      <c r="G38" s="48"/>
      <c r="H38" s="48"/>
      <c r="I38" s="49">
        <v>800000</v>
      </c>
      <c r="J38" s="57"/>
      <c r="K38" s="23"/>
    </row>
    <row r="39" spans="1:11" s="19" customFormat="1" ht="351.75" customHeight="1" x14ac:dyDescent="0.25">
      <c r="A39" s="33"/>
      <c r="B39" s="37" t="s">
        <v>71</v>
      </c>
      <c r="C39" s="38" t="s">
        <v>15</v>
      </c>
      <c r="D39" s="45">
        <v>4</v>
      </c>
      <c r="E39" s="48">
        <v>300000</v>
      </c>
      <c r="F39" s="49">
        <v>1200000</v>
      </c>
      <c r="G39" s="48"/>
      <c r="H39" s="48"/>
      <c r="I39" s="49">
        <v>1200000</v>
      </c>
      <c r="J39" s="57"/>
      <c r="K39" s="23"/>
    </row>
    <row r="40" spans="1:11" ht="159" customHeight="1" x14ac:dyDescent="0.25">
      <c r="A40" s="107"/>
      <c r="B40" s="108" t="s">
        <v>57</v>
      </c>
      <c r="C40" s="109"/>
      <c r="D40" s="110"/>
      <c r="E40" s="110"/>
      <c r="F40" s="112">
        <f>F41</f>
        <v>200000</v>
      </c>
      <c r="G40" s="110"/>
      <c r="H40" s="110"/>
      <c r="I40" s="111">
        <f>I41</f>
        <v>200000</v>
      </c>
    </row>
    <row r="41" spans="1:11" s="11" customFormat="1" ht="31.5" x14ac:dyDescent="0.2">
      <c r="A41" s="33"/>
      <c r="B41" s="37" t="s">
        <v>51</v>
      </c>
      <c r="C41" s="38" t="s">
        <v>12</v>
      </c>
      <c r="D41" s="45">
        <v>10</v>
      </c>
      <c r="E41" s="48">
        <v>20000</v>
      </c>
      <c r="F41" s="48">
        <f>E41*D41</f>
        <v>200000</v>
      </c>
      <c r="G41" s="48"/>
      <c r="H41" s="48"/>
      <c r="I41" s="48">
        <f>F41</f>
        <v>200000</v>
      </c>
      <c r="J41" s="57"/>
      <c r="K41" s="16"/>
    </row>
    <row r="42" spans="1:11" s="73" customFormat="1" ht="47.25" x14ac:dyDescent="0.25">
      <c r="A42" s="67"/>
      <c r="B42" s="75" t="s">
        <v>29</v>
      </c>
      <c r="C42" s="68"/>
      <c r="D42" s="69"/>
      <c r="E42" s="70"/>
      <c r="F42" s="49">
        <f>F43+F44+F45+F46+F47+F48</f>
        <v>8762448</v>
      </c>
      <c r="G42" s="76"/>
      <c r="H42" s="76"/>
      <c r="I42" s="76">
        <f>I43+I44+I45+I46+I47+I48</f>
        <v>8762448</v>
      </c>
      <c r="J42" s="71"/>
      <c r="K42" s="72"/>
    </row>
    <row r="43" spans="1:11" s="11" customFormat="1" ht="30" customHeight="1" x14ac:dyDescent="0.2">
      <c r="A43" s="33"/>
      <c r="B43" s="66" t="s">
        <v>59</v>
      </c>
      <c r="C43" s="38" t="s">
        <v>15</v>
      </c>
      <c r="D43" s="45">
        <v>1</v>
      </c>
      <c r="E43" s="48">
        <v>101700</v>
      </c>
      <c r="F43" s="48">
        <f>E43*D43</f>
        <v>101700</v>
      </c>
      <c r="G43" s="48"/>
      <c r="H43" s="48"/>
      <c r="I43" s="48">
        <f>F43</f>
        <v>101700</v>
      </c>
      <c r="J43" s="57"/>
      <c r="K43" s="16"/>
    </row>
    <row r="44" spans="1:11" s="11" customFormat="1" ht="47.25" x14ac:dyDescent="0.2">
      <c r="A44" s="33"/>
      <c r="B44" s="37" t="s">
        <v>32</v>
      </c>
      <c r="C44" s="38" t="s">
        <v>15</v>
      </c>
      <c r="D44" s="45">
        <v>1</v>
      </c>
      <c r="E44" s="48">
        <v>300748</v>
      </c>
      <c r="F44" s="51">
        <f>D44*E44</f>
        <v>300748</v>
      </c>
      <c r="G44" s="48"/>
      <c r="H44" s="48"/>
      <c r="I44" s="48">
        <f t="shared" ref="I44:I48" si="6">F44</f>
        <v>300748</v>
      </c>
      <c r="J44" s="58"/>
      <c r="K44" s="16"/>
    </row>
    <row r="45" spans="1:11" s="11" customFormat="1" ht="31.5" x14ac:dyDescent="0.2">
      <c r="A45" s="94"/>
      <c r="B45" s="90" t="s">
        <v>45</v>
      </c>
      <c r="C45" s="39" t="s">
        <v>15</v>
      </c>
      <c r="D45" s="91">
        <v>1</v>
      </c>
      <c r="E45" s="92">
        <f>14*4*120000</f>
        <v>6720000</v>
      </c>
      <c r="F45" s="92">
        <f>D45*E45</f>
        <v>6720000</v>
      </c>
      <c r="G45" s="92"/>
      <c r="H45" s="92"/>
      <c r="I45" s="92">
        <f t="shared" si="6"/>
        <v>6720000</v>
      </c>
      <c r="J45" s="93"/>
      <c r="K45" s="16"/>
    </row>
    <row r="46" spans="1:11" s="11" customFormat="1" ht="31.5" x14ac:dyDescent="0.2">
      <c r="A46" s="94"/>
      <c r="B46" s="90" t="s">
        <v>43</v>
      </c>
      <c r="C46" s="39" t="s">
        <v>15</v>
      </c>
      <c r="D46" s="91">
        <v>1</v>
      </c>
      <c r="E46" s="92">
        <f>150000*4</f>
        <v>600000</v>
      </c>
      <c r="F46" s="92">
        <f>E46</f>
        <v>600000</v>
      </c>
      <c r="G46" s="92"/>
      <c r="H46" s="92"/>
      <c r="I46" s="92">
        <f t="shared" si="6"/>
        <v>600000</v>
      </c>
      <c r="J46" s="93"/>
      <c r="K46" s="16"/>
    </row>
    <row r="47" spans="1:11" s="11" customFormat="1" ht="31.5" x14ac:dyDescent="0.2">
      <c r="A47" s="94"/>
      <c r="B47" s="90" t="s">
        <v>46</v>
      </c>
      <c r="C47" s="39" t="s">
        <v>15</v>
      </c>
      <c r="D47" s="91">
        <v>1</v>
      </c>
      <c r="E47" s="92">
        <f>210000*4</f>
        <v>840000</v>
      </c>
      <c r="F47" s="92">
        <f>E47*D47</f>
        <v>840000</v>
      </c>
      <c r="G47" s="92"/>
      <c r="H47" s="92"/>
      <c r="I47" s="92">
        <f t="shared" si="6"/>
        <v>840000</v>
      </c>
      <c r="J47" s="93"/>
      <c r="K47" s="16"/>
    </row>
    <row r="48" spans="1:11" s="11" customFormat="1" ht="21" customHeight="1" x14ac:dyDescent="0.2">
      <c r="A48" s="33"/>
      <c r="B48" s="85" t="s">
        <v>44</v>
      </c>
      <c r="C48" s="87" t="s">
        <v>15</v>
      </c>
      <c r="D48" s="88">
        <v>1</v>
      </c>
      <c r="E48" s="51">
        <f>50000*4</f>
        <v>200000</v>
      </c>
      <c r="F48" s="51">
        <f>E48</f>
        <v>200000</v>
      </c>
      <c r="G48" s="51"/>
      <c r="H48" s="48"/>
      <c r="I48" s="48">
        <f t="shared" si="6"/>
        <v>200000</v>
      </c>
      <c r="J48" s="57"/>
      <c r="K48" s="16"/>
    </row>
    <row r="49" spans="1:11" s="16" customFormat="1" ht="29.25" customHeight="1" x14ac:dyDescent="0.2">
      <c r="A49" s="103"/>
      <c r="B49" s="104" t="s">
        <v>16</v>
      </c>
      <c r="C49" s="104"/>
      <c r="D49" s="105"/>
      <c r="E49" s="100"/>
      <c r="F49" s="106">
        <f>F11+F22+F26</f>
        <v>19498000</v>
      </c>
      <c r="G49" s="106"/>
      <c r="H49" s="106"/>
      <c r="I49" s="106">
        <f>I11+I22+I26</f>
        <v>19498000</v>
      </c>
      <c r="J49" s="59"/>
      <c r="K49" s="25"/>
    </row>
    <row r="50" spans="1:11" s="4" customFormat="1" ht="10.5" customHeight="1" x14ac:dyDescent="0.25">
      <c r="A50" s="12"/>
      <c r="B50" s="13"/>
      <c r="C50" s="13"/>
      <c r="D50" s="14"/>
      <c r="E50" s="14"/>
      <c r="F50" s="14"/>
      <c r="G50" s="14"/>
      <c r="H50" s="14"/>
      <c r="I50" s="14"/>
      <c r="J50" s="64"/>
      <c r="K50" s="3"/>
    </row>
    <row r="51" spans="1:11" s="4" customFormat="1" ht="15.75" x14ac:dyDescent="0.25">
      <c r="A51" s="12"/>
      <c r="B51" s="126" t="s">
        <v>34</v>
      </c>
      <c r="C51" s="126"/>
      <c r="D51" s="80"/>
      <c r="E51" s="81"/>
      <c r="F51" s="14"/>
      <c r="G51" s="14"/>
      <c r="H51" s="14"/>
      <c r="I51" s="14"/>
      <c r="J51" s="64"/>
      <c r="K51" s="3"/>
    </row>
    <row r="52" spans="1:11" ht="15.75" x14ac:dyDescent="0.25">
      <c r="B52" s="116" t="s">
        <v>35</v>
      </c>
      <c r="C52" s="116"/>
      <c r="D52" s="80"/>
      <c r="E52" s="81"/>
      <c r="F52" s="77"/>
      <c r="G52" s="78"/>
      <c r="H52" s="9"/>
      <c r="I52" s="15"/>
    </row>
    <row r="53" spans="1:11" ht="15.75" x14ac:dyDescent="0.25">
      <c r="B53" s="116" t="s">
        <v>36</v>
      </c>
      <c r="C53" s="116"/>
      <c r="D53" s="125" t="s">
        <v>67</v>
      </c>
      <c r="E53" s="125"/>
      <c r="F53" s="77"/>
      <c r="G53" s="78"/>
      <c r="H53" s="9"/>
      <c r="I53" s="15"/>
    </row>
    <row r="54" spans="1:11" ht="15.75" x14ac:dyDescent="0.25">
      <c r="B54" s="116" t="s">
        <v>37</v>
      </c>
      <c r="C54" s="116"/>
      <c r="D54" s="80"/>
      <c r="E54" s="81"/>
      <c r="F54" s="7"/>
      <c r="G54" s="8"/>
      <c r="I54" s="10"/>
    </row>
    <row r="55" spans="1:11" ht="15.75" x14ac:dyDescent="0.25">
      <c r="B55" s="116" t="s">
        <v>38</v>
      </c>
      <c r="C55" s="116"/>
      <c r="D55" s="80"/>
      <c r="E55" s="81"/>
      <c r="F55" s="8"/>
      <c r="G55" s="8"/>
    </row>
    <row r="56" spans="1:11" ht="9" customHeight="1" x14ac:dyDescent="0.25">
      <c r="B56" s="82"/>
      <c r="C56" s="80"/>
      <c r="D56" s="80"/>
      <c r="E56" s="81"/>
    </row>
    <row r="57" spans="1:11" ht="15.75" x14ac:dyDescent="0.25">
      <c r="B57" s="116" t="s">
        <v>39</v>
      </c>
      <c r="C57" s="116"/>
      <c r="D57" s="80"/>
      <c r="E57" s="81"/>
      <c r="H57" s="115"/>
      <c r="I57" s="8"/>
    </row>
    <row r="58" spans="1:11" ht="15.75" x14ac:dyDescent="0.25">
      <c r="B58" s="113" t="s">
        <v>60</v>
      </c>
      <c r="C58" s="113"/>
      <c r="D58" s="80"/>
      <c r="E58" s="81"/>
    </row>
    <row r="59" spans="1:11" ht="15.75" x14ac:dyDescent="0.25">
      <c r="B59" s="114" t="s">
        <v>68</v>
      </c>
      <c r="C59"/>
      <c r="D59" s="80"/>
      <c r="E59" s="81"/>
      <c r="I59" s="8"/>
    </row>
    <row r="60" spans="1:11" ht="15.75" x14ac:dyDescent="0.25">
      <c r="B60" s="114" t="s">
        <v>61</v>
      </c>
      <c r="C60"/>
      <c r="D60" s="80"/>
      <c r="E60" s="81"/>
    </row>
    <row r="61" spans="1:11" ht="15.75" x14ac:dyDescent="0.25">
      <c r="B61" s="114" t="s">
        <v>40</v>
      </c>
      <c r="C61"/>
      <c r="D61" s="80"/>
      <c r="E61" s="81"/>
    </row>
    <row r="62" spans="1:11" ht="15.75" x14ac:dyDescent="0.25">
      <c r="B62" s="114" t="s">
        <v>62</v>
      </c>
      <c r="C62"/>
      <c r="D62" s="80"/>
      <c r="E62" s="81"/>
    </row>
    <row r="63" spans="1:11" ht="15.75" x14ac:dyDescent="0.25">
      <c r="B63" s="114" t="s">
        <v>63</v>
      </c>
      <c r="C63"/>
      <c r="E63" s="81"/>
    </row>
    <row r="64" spans="1:11" ht="15.75" x14ac:dyDescent="0.25">
      <c r="B64" s="114" t="s">
        <v>40</v>
      </c>
      <c r="C64"/>
      <c r="E64" s="81"/>
    </row>
    <row r="65" spans="2:5" ht="15.75" x14ac:dyDescent="0.25">
      <c r="B65" s="114"/>
      <c r="C65"/>
      <c r="E65" s="81"/>
    </row>
    <row r="66" spans="2:5" ht="15.75" x14ac:dyDescent="0.25">
      <c r="B66" s="114" t="s">
        <v>64</v>
      </c>
      <c r="C66"/>
      <c r="E66" s="81"/>
    </row>
  </sheetData>
  <mergeCells count="20">
    <mergeCell ref="F9:F10"/>
    <mergeCell ref="B51:C51"/>
    <mergeCell ref="B54:C54"/>
    <mergeCell ref="B55:C55"/>
    <mergeCell ref="B57:C57"/>
    <mergeCell ref="J29:J30"/>
    <mergeCell ref="G2:I2"/>
    <mergeCell ref="A3:I3"/>
    <mergeCell ref="A5:I5"/>
    <mergeCell ref="A6:I6"/>
    <mergeCell ref="A7:I7"/>
    <mergeCell ref="A9:A10"/>
    <mergeCell ref="B9:B10"/>
    <mergeCell ref="C9:C10"/>
    <mergeCell ref="D9:D10"/>
    <mergeCell ref="E9:E10"/>
    <mergeCell ref="B52:C52"/>
    <mergeCell ref="B53:C53"/>
    <mergeCell ref="D53:E53"/>
    <mergeCell ref="G9:I9"/>
  </mergeCells>
  <printOptions horizontalCentered="1"/>
  <pageMargins left="0.25" right="0.25" top="0.75" bottom="0.75" header="0.3" footer="0.3"/>
  <pageSetup paperSize="9" scale="70" fitToHeight="0" orientation="portrait" r:id="rId1"/>
  <rowBreaks count="2" manualBreakCount="2">
    <brk id="29" max="8" man="1"/>
    <brk id="38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на 10.08.21г. </vt:lpstr>
      <vt:lpstr>'Смета на 10.08.21г.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2021-08-11T08:54:19Z</dcterms:modified>
</cp:coreProperties>
</file>