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3 КОНКУРС ПРОЕКТЫ\ФРОЗИ+\"/>
    </mc:Choice>
  </mc:AlternateContent>
  <xr:revisionPtr revIDLastSave="0" documentId="13_ncr:1_{FABE74A8-189A-4AA2-8B1F-31674BFF547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Смета" sheetId="1" r:id="rId1"/>
    <sheet name="Проект сметы старый" sheetId="2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14" i="1" l="1"/>
  <c r="F14" i="1" s="1"/>
  <c r="I14" i="1" s="1"/>
  <c r="F32" i="1"/>
  <c r="F13" i="1"/>
  <c r="F12" i="1"/>
  <c r="F27" i="1"/>
  <c r="F30" i="1"/>
  <c r="F29" i="1"/>
  <c r="F28" i="1"/>
  <c r="F38" i="1"/>
  <c r="F26" i="1" l="1"/>
  <c r="F37" i="1"/>
  <c r="F35" i="1"/>
  <c r="F34" i="1"/>
  <c r="F33" i="1"/>
  <c r="I27" i="1"/>
  <c r="I28" i="1"/>
  <c r="I29" i="1"/>
  <c r="I30" i="1"/>
  <c r="F31" i="1" l="1"/>
  <c r="F23" i="1"/>
  <c r="I23" i="1" s="1"/>
  <c r="F22" i="1"/>
  <c r="F24" i="1"/>
  <c r="I24" i="1" s="1"/>
  <c r="F36" i="2"/>
  <c r="I36" i="2" s="1"/>
  <c r="F35" i="2"/>
  <c r="I35" i="2" s="1"/>
  <c r="F34" i="2"/>
  <c r="I34" i="2" s="1"/>
  <c r="F33" i="2"/>
  <c r="I33" i="2" s="1"/>
  <c r="F32" i="2"/>
  <c r="I32" i="2" s="1"/>
  <c r="F31" i="2"/>
  <c r="I31" i="2" s="1"/>
  <c r="F30" i="2"/>
  <c r="F28" i="2"/>
  <c r="I28" i="2" s="1"/>
  <c r="F27" i="2"/>
  <c r="I27" i="2" s="1"/>
  <c r="F26" i="2"/>
  <c r="I26" i="2" s="1"/>
  <c r="F25" i="2"/>
  <c r="I25" i="2" s="1"/>
  <c r="F23" i="2"/>
  <c r="I23" i="2" s="1"/>
  <c r="I22" i="2" s="1"/>
  <c r="F22" i="2"/>
  <c r="F17" i="2"/>
  <c r="I17" i="2" s="1"/>
  <c r="F16" i="2"/>
  <c r="I16" i="2" s="1"/>
  <c r="F15" i="2"/>
  <c r="I15" i="2" s="1"/>
  <c r="F14" i="2"/>
  <c r="I14" i="2" s="1"/>
  <c r="F13" i="2"/>
  <c r="I13" i="2" s="1"/>
  <c r="F12" i="2"/>
  <c r="I12" i="2" s="1"/>
  <c r="F11" i="2"/>
  <c r="I38" i="1"/>
  <c r="I36" i="1"/>
  <c r="I35" i="1"/>
  <c r="I33" i="1"/>
  <c r="I32" i="1"/>
  <c r="I26" i="1"/>
  <c r="I37" i="1"/>
  <c r="F25" i="1"/>
  <c r="I25" i="1" s="1"/>
  <c r="F20" i="1"/>
  <c r="I20" i="1" s="1"/>
  <c r="I19" i="1" s="1"/>
  <c r="F16" i="1"/>
  <c r="I16" i="1" s="1"/>
  <c r="F15" i="1"/>
  <c r="I13" i="1"/>
  <c r="I12" i="1"/>
  <c r="F29" i="2" l="1"/>
  <c r="I15" i="1"/>
  <c r="F24" i="2"/>
  <c r="F21" i="2" s="1"/>
  <c r="I22" i="1"/>
  <c r="I21" i="1" s="1"/>
  <c r="F21" i="1"/>
  <c r="F10" i="2"/>
  <c r="F9" i="2" s="1"/>
  <c r="I24" i="2"/>
  <c r="I11" i="2"/>
  <c r="I10" i="2" s="1"/>
  <c r="I9" i="2" s="1"/>
  <c r="I30" i="2"/>
  <c r="I29" i="2" s="1"/>
  <c r="I11" i="1"/>
  <c r="I10" i="1" s="1"/>
  <c r="I34" i="1"/>
  <c r="I31" i="1" s="1"/>
  <c r="F19" i="1"/>
  <c r="F11" i="1"/>
  <c r="F10" i="1" s="1"/>
  <c r="I21" i="2" l="1"/>
  <c r="F37" i="2"/>
  <c r="I37" i="2"/>
  <c r="I18" i="1"/>
  <c r="I39" i="1" s="1"/>
  <c r="F18" i="1"/>
  <c r="F39" i="1" s="1"/>
</calcChain>
</file>

<file path=xl/sharedStrings.xml><?xml version="1.0" encoding="utf-8"?>
<sst xmlns="http://schemas.openxmlformats.org/spreadsheetml/2006/main" count="150" uniqueCount="85">
  <si>
    <t>Приложение 9</t>
  </si>
  <si>
    <t>Смета расходов по реализации социального проекта и (или) социальной программы</t>
  </si>
  <si>
    <t>№</t>
  </si>
  <si>
    <t>Статьи расходов*</t>
  </si>
  <si>
    <t>Ед.изм.</t>
  </si>
  <si>
    <t>Кол-во</t>
  </si>
  <si>
    <t>Стоимость, в тенге</t>
  </si>
  <si>
    <t>Всего, в тенге</t>
  </si>
  <si>
    <t>Источники финансирования</t>
  </si>
  <si>
    <t>Заявитель (собственный вклад)</t>
  </si>
  <si>
    <t>Другие источники со финансирования</t>
  </si>
  <si>
    <t>Средства гранта, в тенге</t>
  </si>
  <si>
    <t>Административные затраты:</t>
  </si>
  <si>
    <t>1) заработная плата, в том числе:</t>
  </si>
  <si>
    <t>координатор проекта</t>
  </si>
  <si>
    <t>мес.</t>
  </si>
  <si>
    <t>бухгалтер</t>
  </si>
  <si>
    <t>2) ОПВ</t>
  </si>
  <si>
    <t>3) ИПН</t>
  </si>
  <si>
    <t>4) обязательное социальное медицинское страхование</t>
  </si>
  <si>
    <t>5) банковские услуги</t>
  </si>
  <si>
    <t>6) расходы на оплату услуг связи</t>
  </si>
  <si>
    <t>7) коммунальные услуги и (или) эксплуатационные расходы</t>
  </si>
  <si>
    <t> 0</t>
  </si>
  <si>
    <t>8) расходы на оплату аренды за помещения</t>
  </si>
  <si>
    <t>Материально-техническое обеспечение</t>
  </si>
  <si>
    <t>Прямые расходы:</t>
  </si>
  <si>
    <t>1) мероприятие 1 «Проведение конкурса малых грантов», в том числе</t>
  </si>
  <si>
    <t>проведение конкурса малых грантов</t>
  </si>
  <si>
    <t>грант</t>
  </si>
  <si>
    <t>2) мероприятие 2 «Координация и мониторинг реализации мероприятий в рамках выданных малых грантов» в регионах, в том числе</t>
  </si>
  <si>
    <t>расходы на служебные командировки: суточные (3 человека, 20 командировок, по 2 дня)</t>
  </si>
  <si>
    <t>шт</t>
  </si>
  <si>
    <t>расходы на служебные командировки: проживание (3 человека, 20 командировок, по 2 дня)</t>
  </si>
  <si>
    <t>расходы на служебные командировки: проезд (3 человека, 20 командировок)</t>
  </si>
  <si>
    <t xml:space="preserve">приобретение раздаточных материалов (брошюры/лифлеты/ручки, блокноты, маркеры, флипчарт бумага) </t>
  </si>
  <si>
    <t>3) мероприятие 3 «Услуги по информационному освещению и сопровождению проекта», в том числе</t>
  </si>
  <si>
    <t>Услуги по информационному освещению в СМИ (телеканалы, печатные и онлайн издания)</t>
  </si>
  <si>
    <t>Услуги редактора/ копирайтера/ переводчика</t>
  </si>
  <si>
    <t>мес</t>
  </si>
  <si>
    <t>Услуги smm-специалиста</t>
  </si>
  <si>
    <t xml:space="preserve">Услуги по информационному освещению в социальных сетях, (размещение рекламных постов в пабликах, группах, таргетированная реклама) </t>
  </si>
  <si>
    <t xml:space="preserve">Услуги по изготовлению видеороликов (оператор, монтаж, звук, хроно до 1 мин., на рус., и каз., языках) </t>
  </si>
  <si>
    <t>Услуги по аренде студии для съемок (реквизиты, актеры, аренда светового/техническго оборудования)</t>
  </si>
  <si>
    <t>усл</t>
  </si>
  <si>
    <t>Услуги дизайнера (изготовление презентационных материалов, инфографики, баннеров и иллюстраций)</t>
  </si>
  <si>
    <t>Итого:</t>
  </si>
  <si>
    <t>Услуги по подготовке положения и блокнота/гайдбука (с необходимой информацией) для регионов</t>
  </si>
  <si>
    <t xml:space="preserve">Создание сайта для запуска конкурса (домен, хостинг, тех поддержка) </t>
  </si>
  <si>
    <t>Подготовка айдентики проекта (фирменный стиль, логотип и концепция проекта)</t>
  </si>
  <si>
    <t xml:space="preserve">Изготовление раздаточных материалов (брошюры/лифлеты/блокноты, ручки/маркеры/ флипчарт бумага) </t>
  </si>
  <si>
    <t>Услуги по организации видеосвязи, Zoom-конференций с регионами, НПО (60 НПО) и Иг для обсуждения рабочих вопросов и координации реализации малых грантов</t>
  </si>
  <si>
    <t xml:space="preserve">Услуги по изготовлению видеороликов (сценарист, оператор, монтаж, звук, хроно до 1 мин., на рус., и каз., языках), в том числе аренда помещений и приобретение реквизита </t>
  </si>
  <si>
    <t>Бланки</t>
  </si>
  <si>
    <t>Бумажные пакеты</t>
  </si>
  <si>
    <t>Ручки</t>
  </si>
  <si>
    <t>Брошюры/лифлеты/блокноты</t>
  </si>
  <si>
    <t>2) мероприятие 2 «Координация и  сопровождение реализации мероприятий в рамках выданных малых грантов» в регионах, в том числе</t>
  </si>
  <si>
    <t>3) банковские услуги</t>
  </si>
  <si>
    <t>4) расходы на оплату услуг связи</t>
  </si>
  <si>
    <r>
      <t xml:space="preserve">С Приложением № </t>
    </r>
    <r>
      <rPr>
        <sz val="12"/>
        <color theme="1"/>
        <rFont val="Times New Roman"/>
        <family val="1"/>
        <charset val="204"/>
      </rPr>
      <t xml:space="preserve">2 ознакомлен и согласен: </t>
    </r>
  </si>
  <si>
    <t>Грантополучатель:</t>
  </si>
  <si>
    <t xml:space="preserve">                                                        М.П.</t>
  </si>
  <si>
    <t>«СОГЛАСОВАНО»</t>
  </si>
  <si>
    <t>Грантодатель:</t>
  </si>
  <si>
    <t xml:space="preserve">НАО «Центр поддержки гражданских инициатив» </t>
  </si>
  <si>
    <t xml:space="preserve">Директор проектного офиса по государственному </t>
  </si>
  <si>
    <t>грантовому финансированию</t>
  </si>
  <si>
    <t xml:space="preserve">Смета расходов по реализации социального проекта </t>
  </si>
  <si>
    <t>Грантополучатель: ЧФ "Фонд развития общественно значимых инициатив"</t>
  </si>
  <si>
    <t>Тема гранта: «Реализация волонтерского социального проекта «Караван помощи» (Көмек Керуені)»</t>
  </si>
  <si>
    <t>Сумма гранта: 83 123 000 тенге</t>
  </si>
  <si>
    <t>2) социальный налог и социальные отчисления</t>
  </si>
  <si>
    <t>блогер</t>
  </si>
  <si>
    <t>Услуги по информационному освещению в СМИ (телеканалы, печатные и онлайн издания; ТК «Алматы», Алматы лайф, Жас қазақ, Известия-Казахстан, Литер, Astana TV, РТРК Казахстан, Хабар 24, Nur.kz, ТК «Отырар», Газета Онтустик Казакстан, Телеканал Казахстан-Кокшетау, ИА «Kokshetau Asia», ТК «Казахстан-Актобе», Телеканал «РИКА-ТВ», Газета "Ауыл тынысы", «Пульс села», Газета «Аймак тынысы», "Огни села", Областной телеканал «ERTIS», Pavlodarnews, Айкын, Алаш айнасы, ИА «Bnews.kz», Орал апталығы -Уральская неделя, ТК «Jambyl», газета «Ак жол», Газета «Ертіс өңірі», Телеканал «Qyzyljar», Газета «Солтустик Казахстан», ТК «Казахстан-Костанай», ТК «Қазақстан-Ақтау» и т.д. )
Выбор СМИ будет происходить в зависимости от процесса реализации проекта в том или ином регионе и необходимости наибольшего освещения проблемы</t>
  </si>
  <si>
    <t>Услуги по информационному освещению в социальных сетях, (размещение рекламных постов в пабликах, группах, таргетированная реклама - Бизнес в Казахстане!+ Business in Kazakhstan!, Қазақстан жаңалықтары | НОВОСТИ КАЗАХСТАН, Казахстан!, Семей - Семипалатинск online, Кызылорда, Астана - Что? Где? Когда?, Ассоциация семейного бизнеса, Бизнес клуб "АСТАНА.KZ", Алматы. Что?Где?Когда?, "Қала мен Дала" газеті, КОСТАНАЙ-АКТУАЛЬНО, КОКШЕТАУ: НОВОСТИ, СОБЫТИЯ, АФИШИ!, Все новости Атырау, Novosti.Kazakhstan, Kazakh_Inform и т.д.) 
Выбор социальных сетей будет происходить в зависимости от процесса реализации проекта в том или ином регионе и необходимости наибольшего освещения проблемы</t>
  </si>
  <si>
    <t>Услуги дизайнера (изготовление презентационных материалов, инфографики, баннеров и иллюстраций, верска гайдбука, подготовка макетов к печати, вижуалов)</t>
  </si>
  <si>
    <t>Популяризация и сопровождение реализации социальных проектов победителей малых грантов через SMM продвижение (привлечение известных и авторитетных блогеров, лидеров мнений и активных пользователей социальных медиа)</t>
  </si>
  <si>
    <t xml:space="preserve">и.о. Председателя Правления </t>
  </si>
  <si>
    <t>______________ Б.Абенова</t>
  </si>
  <si>
    <t>______________  Киикбаев Ж.</t>
  </si>
  <si>
    <t xml:space="preserve">Главный менеджер проектного офиса по государственному </t>
  </si>
  <si>
    <t xml:space="preserve"> Руководитель организации _________________ Мажитов Е.И.</t>
  </si>
  <si>
    <t>Приложение № 2 
к Договору о предоставлении гранта 
от «26» июля 2021 года №31</t>
  </si>
  <si>
    <t>______________Аленова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</si>
</sst>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FF0000"/>
      <name val="Times New Roman"/>
      <family val="1"/>
    </font>
    <font>
      <sz val="12"/>
      <color rgb="FFFF0000"/>
      <name val="Calibri"/>
      <family val="2"/>
      <charset val="204"/>
      <scheme val="minor"/>
    </font>
    <font>
      <sz val="12"/>
      <name val="Times New Roman"/>
      <family val="1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4F5F6"/>
        <bgColor rgb="FF000000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3" fontId="0" fillId="0" borderId="0" xfId="0" applyNumberFormat="1"/>
    <xf numFmtId="0" fontId="3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3" fontId="4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8" fillId="0" borderId="0" xfId="0" applyFont="1" applyAlignment="1">
      <alignment horizontal="left" vertical="center" indent="10"/>
    </xf>
    <xf numFmtId="0" fontId="8" fillId="0" borderId="0" xfId="0" applyFont="1" applyAlignment="1">
      <alignment horizontal="left" vertical="center" wrapText="1" indent="10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left" vertical="center" indent="15"/>
    </xf>
    <xf numFmtId="0" fontId="8" fillId="0" borderId="0" xfId="0" applyFont="1" applyAlignment="1">
      <alignment horizontal="center" vertical="center"/>
    </xf>
    <xf numFmtId="0" fontId="11" fillId="3" borderId="8" xfId="0" applyFont="1" applyFill="1" applyBorder="1" applyAlignment="1">
      <alignment vertical="center" wrapText="1"/>
    </xf>
    <xf numFmtId="3" fontId="1" fillId="0" borderId="8" xfId="0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0" xfId="0" applyFont="1"/>
    <xf numFmtId="3" fontId="13" fillId="0" borderId="0" xfId="0" applyNumberFormat="1" applyFont="1"/>
    <xf numFmtId="0" fontId="14" fillId="0" borderId="8" xfId="0" applyFont="1" applyBorder="1" applyAlignment="1">
      <alignment vertical="center" wrapText="1"/>
    </xf>
    <xf numFmtId="0" fontId="14" fillId="0" borderId="8" xfId="0" applyFont="1" applyBorder="1" applyAlignment="1">
      <alignment horizontal="center" vertical="center" wrapText="1"/>
    </xf>
    <xf numFmtId="3" fontId="14" fillId="0" borderId="8" xfId="0" applyNumberFormat="1" applyFont="1" applyBorder="1" applyAlignment="1">
      <alignment horizontal="center" vertical="center" wrapText="1"/>
    </xf>
    <xf numFmtId="0" fontId="14" fillId="0" borderId="8" xfId="0" applyFont="1" applyFill="1" applyBorder="1" applyAlignment="1">
      <alignment vertical="center" wrapText="1"/>
    </xf>
    <xf numFmtId="3" fontId="15" fillId="0" borderId="0" xfId="0" applyNumberFormat="1" applyFont="1"/>
    <xf numFmtId="0" fontId="8" fillId="0" borderId="0" xfId="0" applyFont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1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2"/>
  <sheetViews>
    <sheetView tabSelected="1" view="pageBreakPreview" topLeftCell="A22" zoomScale="60" zoomScaleNormal="60" workbookViewId="0">
      <selection activeCell="A31" sqref="A31"/>
    </sheetView>
  </sheetViews>
  <sheetFormatPr defaultColWidth="11" defaultRowHeight="15.75" x14ac:dyDescent="0.25"/>
  <cols>
    <col min="1" max="1" width="6.125" style="8" customWidth="1"/>
    <col min="2" max="2" width="51.125" customWidth="1"/>
    <col min="3" max="5" width="10.875" style="1"/>
    <col min="6" max="6" width="13.875" style="1" bestFit="1" customWidth="1"/>
    <col min="7" max="8" width="10.875" style="1"/>
    <col min="9" max="9" width="12" style="1" bestFit="1" customWidth="1"/>
    <col min="10" max="10" width="14.625" customWidth="1"/>
  </cols>
  <sheetData>
    <row r="1" spans="1:9" ht="96" customHeight="1" x14ac:dyDescent="0.25">
      <c r="A1" s="57" t="s">
        <v>83</v>
      </c>
      <c r="B1" s="57"/>
      <c r="C1" s="57"/>
      <c r="D1" s="57"/>
      <c r="E1" s="57"/>
      <c r="F1" s="57"/>
      <c r="G1" s="57"/>
      <c r="H1" s="57"/>
      <c r="I1" s="57"/>
    </row>
    <row r="2" spans="1:9" x14ac:dyDescent="0.25">
      <c r="A2" s="40"/>
      <c r="C2"/>
      <c r="D2"/>
      <c r="E2"/>
      <c r="F2"/>
      <c r="G2"/>
      <c r="H2"/>
      <c r="I2"/>
    </row>
    <row r="3" spans="1:9" ht="18.75" x14ac:dyDescent="0.25">
      <c r="A3" s="58" t="s">
        <v>68</v>
      </c>
      <c r="B3" s="58"/>
      <c r="C3" s="58"/>
      <c r="D3" s="58"/>
      <c r="E3" s="58"/>
      <c r="F3" s="58"/>
      <c r="G3" s="58"/>
      <c r="H3" s="58"/>
      <c r="I3" s="58"/>
    </row>
    <row r="4" spans="1:9" x14ac:dyDescent="0.25">
      <c r="A4" s="41"/>
      <c r="C4"/>
      <c r="D4"/>
      <c r="E4"/>
      <c r="F4"/>
      <c r="G4"/>
      <c r="H4"/>
      <c r="I4"/>
    </row>
    <row r="5" spans="1:9" ht="36.75" customHeight="1" x14ac:dyDescent="0.25">
      <c r="A5" s="59" t="s">
        <v>69</v>
      </c>
      <c r="B5" s="59"/>
      <c r="C5" s="59"/>
      <c r="D5" s="59"/>
      <c r="E5" s="59"/>
      <c r="F5" s="59"/>
      <c r="G5" s="59"/>
      <c r="H5" s="59"/>
      <c r="I5" s="59"/>
    </row>
    <row r="6" spans="1:9" ht="43.5" customHeight="1" x14ac:dyDescent="0.25">
      <c r="A6" s="60" t="s">
        <v>70</v>
      </c>
      <c r="B6" s="60"/>
      <c r="C6" s="60"/>
      <c r="D6" s="60"/>
      <c r="E6" s="60"/>
      <c r="F6" s="60"/>
      <c r="G6" s="60"/>
      <c r="H6" s="60"/>
      <c r="I6" s="60"/>
    </row>
    <row r="7" spans="1:9" ht="28.5" customHeight="1" x14ac:dyDescent="0.25">
      <c r="A7" s="61" t="s">
        <v>71</v>
      </c>
      <c r="B7" s="61"/>
      <c r="C7" s="61"/>
      <c r="D7" s="61"/>
      <c r="E7" s="61"/>
      <c r="F7" s="61"/>
      <c r="G7" s="61"/>
      <c r="H7" s="61"/>
      <c r="I7" s="61"/>
    </row>
    <row r="8" spans="1:9" x14ac:dyDescent="0.25">
      <c r="A8" s="53" t="s">
        <v>2</v>
      </c>
      <c r="B8" s="53" t="s">
        <v>3</v>
      </c>
      <c r="C8" s="53" t="s">
        <v>4</v>
      </c>
      <c r="D8" s="53" t="s">
        <v>5</v>
      </c>
      <c r="E8" s="53" t="s">
        <v>6</v>
      </c>
      <c r="F8" s="53" t="s">
        <v>7</v>
      </c>
      <c r="G8" s="53" t="s">
        <v>8</v>
      </c>
      <c r="H8" s="53"/>
      <c r="I8" s="53"/>
    </row>
    <row r="9" spans="1:9" ht="78.75" x14ac:dyDescent="0.25">
      <c r="A9" s="53"/>
      <c r="B9" s="53"/>
      <c r="C9" s="53"/>
      <c r="D9" s="53"/>
      <c r="E9" s="53"/>
      <c r="F9" s="53"/>
      <c r="G9" s="26" t="s">
        <v>9</v>
      </c>
      <c r="H9" s="26" t="s">
        <v>10</v>
      </c>
      <c r="I9" s="26" t="s">
        <v>11</v>
      </c>
    </row>
    <row r="10" spans="1:9" x14ac:dyDescent="0.25">
      <c r="A10" s="26">
        <v>1</v>
      </c>
      <c r="B10" s="22" t="s">
        <v>12</v>
      </c>
      <c r="C10" s="23"/>
      <c r="D10" s="23"/>
      <c r="E10" s="23"/>
      <c r="F10" s="27">
        <f>SUM(F11,F14,F15,F16,F17)</f>
        <v>1828144</v>
      </c>
      <c r="G10" s="26"/>
      <c r="H10" s="26"/>
      <c r="I10" s="27">
        <f>SUM(I11,I14,I15,I16,I17)</f>
        <v>1828144</v>
      </c>
    </row>
    <row r="11" spans="1:9" x14ac:dyDescent="0.25">
      <c r="A11" s="31"/>
      <c r="B11" s="32" t="s">
        <v>13</v>
      </c>
      <c r="C11" s="31"/>
      <c r="D11" s="31"/>
      <c r="E11" s="31"/>
      <c r="F11" s="33">
        <f>SUM(F12:F13)</f>
        <v>1481480</v>
      </c>
      <c r="G11" s="31"/>
      <c r="H11" s="31"/>
      <c r="I11" s="33">
        <f>SUM(I12:I13)</f>
        <v>1481480</v>
      </c>
    </row>
    <row r="12" spans="1:9" x14ac:dyDescent="0.25">
      <c r="A12" s="23"/>
      <c r="B12" s="25" t="s">
        <v>14</v>
      </c>
      <c r="C12" s="23" t="s">
        <v>15</v>
      </c>
      <c r="D12" s="23">
        <v>4</v>
      </c>
      <c r="E12" s="24">
        <v>246913</v>
      </c>
      <c r="F12" s="24">
        <f>D12*E12</f>
        <v>987652</v>
      </c>
      <c r="G12" s="24"/>
      <c r="H12" s="24"/>
      <c r="I12" s="24">
        <f t="shared" ref="I12:I16" si="0">F12</f>
        <v>987652</v>
      </c>
    </row>
    <row r="13" spans="1:9" x14ac:dyDescent="0.25">
      <c r="A13" s="23"/>
      <c r="B13" s="25" t="s">
        <v>16</v>
      </c>
      <c r="C13" s="23" t="s">
        <v>15</v>
      </c>
      <c r="D13" s="23">
        <v>4</v>
      </c>
      <c r="E13" s="24">
        <v>123457</v>
      </c>
      <c r="F13" s="24">
        <f>D13*E13</f>
        <v>493828</v>
      </c>
      <c r="G13" s="24"/>
      <c r="H13" s="24"/>
      <c r="I13" s="24">
        <f t="shared" si="0"/>
        <v>493828</v>
      </c>
    </row>
    <row r="14" spans="1:9" x14ac:dyDescent="0.25">
      <c r="A14" s="23"/>
      <c r="B14" s="42" t="s">
        <v>72</v>
      </c>
      <c r="C14" s="23" t="s">
        <v>15</v>
      </c>
      <c r="D14" s="31">
        <v>4</v>
      </c>
      <c r="E14" s="33">
        <f>10555+21111</f>
        <v>31666</v>
      </c>
      <c r="F14" s="33">
        <f>D14*E14</f>
        <v>126664</v>
      </c>
      <c r="G14" s="31"/>
      <c r="H14" s="31"/>
      <c r="I14" s="33">
        <f t="shared" si="0"/>
        <v>126664</v>
      </c>
    </row>
    <row r="15" spans="1:9" x14ac:dyDescent="0.25">
      <c r="A15" s="23"/>
      <c r="B15" s="32" t="s">
        <v>58</v>
      </c>
      <c r="C15" s="23" t="s">
        <v>15</v>
      </c>
      <c r="D15" s="31">
        <v>4</v>
      </c>
      <c r="E15" s="33">
        <v>25000</v>
      </c>
      <c r="F15" s="33">
        <f>+D15*E15</f>
        <v>100000</v>
      </c>
      <c r="G15" s="31"/>
      <c r="H15" s="31"/>
      <c r="I15" s="33">
        <f t="shared" si="0"/>
        <v>100000</v>
      </c>
    </row>
    <row r="16" spans="1:9" x14ac:dyDescent="0.25">
      <c r="A16" s="31"/>
      <c r="B16" s="32" t="s">
        <v>59</v>
      </c>
      <c r="C16" s="23" t="s">
        <v>15</v>
      </c>
      <c r="D16" s="31">
        <v>4</v>
      </c>
      <c r="E16" s="33">
        <v>30000</v>
      </c>
      <c r="F16" s="33">
        <f>D16*E16</f>
        <v>120000</v>
      </c>
      <c r="G16" s="31"/>
      <c r="H16" s="31"/>
      <c r="I16" s="33">
        <f t="shared" si="0"/>
        <v>120000</v>
      </c>
    </row>
    <row r="17" spans="1:11" x14ac:dyDescent="0.25">
      <c r="A17" s="26">
        <v>2</v>
      </c>
      <c r="B17" s="22" t="s">
        <v>25</v>
      </c>
      <c r="C17" s="23"/>
      <c r="D17" s="23"/>
      <c r="E17" s="23" t="s">
        <v>23</v>
      </c>
      <c r="F17" s="23" t="s">
        <v>23</v>
      </c>
      <c r="G17" s="23"/>
      <c r="H17" s="23"/>
      <c r="I17" s="23" t="s">
        <v>23</v>
      </c>
    </row>
    <row r="18" spans="1:11" x14ac:dyDescent="0.25">
      <c r="A18" s="26">
        <v>3</v>
      </c>
      <c r="B18" s="22" t="s">
        <v>26</v>
      </c>
      <c r="C18" s="23"/>
      <c r="D18" s="23"/>
      <c r="E18" s="23"/>
      <c r="F18" s="27">
        <f>SUM(F19,F21,F31)</f>
        <v>81294856</v>
      </c>
      <c r="G18" s="26"/>
      <c r="H18" s="26"/>
      <c r="I18" s="27">
        <f>SUM(I19,I21,I31)</f>
        <v>81294856</v>
      </c>
    </row>
    <row r="19" spans="1:11" ht="31.5" x14ac:dyDescent="0.25">
      <c r="A19" s="26"/>
      <c r="B19" s="32" t="s">
        <v>27</v>
      </c>
      <c r="C19" s="23"/>
      <c r="D19" s="23"/>
      <c r="E19" s="23"/>
      <c r="F19" s="33">
        <f>SUM(F20)</f>
        <v>60000000</v>
      </c>
      <c r="G19" s="31"/>
      <c r="H19" s="31"/>
      <c r="I19" s="33">
        <f>SUM(I20)</f>
        <v>60000000</v>
      </c>
      <c r="K19" s="21"/>
    </row>
    <row r="20" spans="1:11" x14ac:dyDescent="0.25">
      <c r="A20" s="26"/>
      <c r="B20" s="25" t="s">
        <v>28</v>
      </c>
      <c r="C20" s="23" t="s">
        <v>29</v>
      </c>
      <c r="D20" s="23">
        <v>60</v>
      </c>
      <c r="E20" s="24">
        <v>1000000</v>
      </c>
      <c r="F20" s="24">
        <f>D20*E20</f>
        <v>60000000</v>
      </c>
      <c r="G20" s="23"/>
      <c r="H20" s="23"/>
      <c r="I20" s="24">
        <f>F20</f>
        <v>60000000</v>
      </c>
    </row>
    <row r="21" spans="1:11" ht="47.25" x14ac:dyDescent="0.25">
      <c r="A21" s="31"/>
      <c r="B21" s="32" t="s">
        <v>57</v>
      </c>
      <c r="C21" s="31"/>
      <c r="D21" s="31"/>
      <c r="E21" s="31"/>
      <c r="F21" s="33">
        <f>SUM(F22:F26)</f>
        <v>4171462</v>
      </c>
      <c r="G21" s="31">
        <v>0</v>
      </c>
      <c r="H21" s="31">
        <v>0</v>
      </c>
      <c r="I21" s="33">
        <f>SUM(I22:I26)</f>
        <v>4171462</v>
      </c>
    </row>
    <row r="22" spans="1:11" ht="31.5" x14ac:dyDescent="0.25">
      <c r="A22" s="31"/>
      <c r="B22" s="35" t="s">
        <v>48</v>
      </c>
      <c r="C22" s="23" t="s">
        <v>44</v>
      </c>
      <c r="D22" s="23">
        <v>4</v>
      </c>
      <c r="E22" s="24">
        <v>100000</v>
      </c>
      <c r="F22" s="24">
        <f>E22*D22</f>
        <v>400000</v>
      </c>
      <c r="G22" s="23"/>
      <c r="H22" s="23"/>
      <c r="I22" s="24">
        <f t="shared" ref="I22:I30" si="1">F22</f>
        <v>400000</v>
      </c>
    </row>
    <row r="23" spans="1:11" ht="31.5" x14ac:dyDescent="0.25">
      <c r="A23" s="31"/>
      <c r="B23" s="35" t="s">
        <v>49</v>
      </c>
      <c r="C23" s="23" t="s">
        <v>44</v>
      </c>
      <c r="D23" s="23">
        <v>1</v>
      </c>
      <c r="E23" s="23">
        <v>350000</v>
      </c>
      <c r="F23" s="24">
        <f>E23*D23</f>
        <v>350000</v>
      </c>
      <c r="G23" s="23"/>
      <c r="H23" s="23"/>
      <c r="I23" s="24">
        <f t="shared" si="1"/>
        <v>350000</v>
      </c>
    </row>
    <row r="24" spans="1:11" ht="31.5" x14ac:dyDescent="0.25">
      <c r="A24" s="23"/>
      <c r="B24" s="35" t="s">
        <v>47</v>
      </c>
      <c r="C24" s="23" t="s">
        <v>44</v>
      </c>
      <c r="D24" s="23">
        <v>1</v>
      </c>
      <c r="E24" s="43">
        <f>700080+402046-20000+100000</f>
        <v>1182126</v>
      </c>
      <c r="F24" s="24">
        <f>D24*E24</f>
        <v>1182126</v>
      </c>
      <c r="G24" s="23"/>
      <c r="H24" s="23"/>
      <c r="I24" s="24">
        <f t="shared" si="1"/>
        <v>1182126</v>
      </c>
    </row>
    <row r="25" spans="1:11" s="45" customFormat="1" ht="63" x14ac:dyDescent="0.25">
      <c r="A25" s="44"/>
      <c r="B25" s="50" t="s">
        <v>51</v>
      </c>
      <c r="C25" s="48" t="s">
        <v>44</v>
      </c>
      <c r="D25" s="48">
        <v>1</v>
      </c>
      <c r="E25" s="49">
        <v>300000</v>
      </c>
      <c r="F25" s="49">
        <f>D25*E25</f>
        <v>300000</v>
      </c>
      <c r="G25" s="48"/>
      <c r="H25" s="48"/>
      <c r="I25" s="49">
        <f t="shared" si="1"/>
        <v>300000</v>
      </c>
      <c r="K25" s="51"/>
    </row>
    <row r="26" spans="1:11" ht="47.25" x14ac:dyDescent="0.25">
      <c r="A26" s="23"/>
      <c r="B26" s="25" t="s">
        <v>50</v>
      </c>
      <c r="C26" s="23" t="s">
        <v>32</v>
      </c>
      <c r="D26" s="24"/>
      <c r="E26" s="24"/>
      <c r="F26" s="24">
        <f>SUM(F27:F30)</f>
        <v>1939336</v>
      </c>
      <c r="G26" s="23"/>
      <c r="H26" s="23"/>
      <c r="I26" s="24">
        <f t="shared" si="1"/>
        <v>1939336</v>
      </c>
      <c r="K26" s="21"/>
    </row>
    <row r="27" spans="1:11" x14ac:dyDescent="0.25">
      <c r="A27" s="23"/>
      <c r="B27" s="34" t="s">
        <v>53</v>
      </c>
      <c r="C27" s="28"/>
      <c r="D27" s="29">
        <v>3000</v>
      </c>
      <c r="E27" s="29">
        <v>129.77866666666668</v>
      </c>
      <c r="F27" s="29">
        <f>D27*E27</f>
        <v>389336.00000000006</v>
      </c>
      <c r="G27" s="28"/>
      <c r="H27" s="28"/>
      <c r="I27" s="29">
        <f t="shared" si="1"/>
        <v>389336.00000000006</v>
      </c>
    </row>
    <row r="28" spans="1:11" x14ac:dyDescent="0.25">
      <c r="A28" s="23"/>
      <c r="B28" s="34" t="s">
        <v>54</v>
      </c>
      <c r="C28" s="28"/>
      <c r="D28" s="29">
        <v>1000</v>
      </c>
      <c r="E28" s="29">
        <v>400</v>
      </c>
      <c r="F28" s="29">
        <f t="shared" ref="F28:F30" si="2">D28*E28</f>
        <v>400000</v>
      </c>
      <c r="G28" s="28"/>
      <c r="H28" s="28"/>
      <c r="I28" s="29">
        <f t="shared" si="1"/>
        <v>400000</v>
      </c>
    </row>
    <row r="29" spans="1:11" x14ac:dyDescent="0.25">
      <c r="A29" s="23"/>
      <c r="B29" s="34" t="s">
        <v>56</v>
      </c>
      <c r="C29" s="28"/>
      <c r="D29" s="29">
        <v>1000</v>
      </c>
      <c r="E29" s="29">
        <v>700</v>
      </c>
      <c r="F29" s="29">
        <f t="shared" si="2"/>
        <v>700000</v>
      </c>
      <c r="G29" s="28"/>
      <c r="H29" s="28"/>
      <c r="I29" s="29">
        <f t="shared" si="1"/>
        <v>700000</v>
      </c>
    </row>
    <row r="30" spans="1:11" x14ac:dyDescent="0.25">
      <c r="A30" s="23"/>
      <c r="B30" s="34" t="s">
        <v>55</v>
      </c>
      <c r="C30" s="28"/>
      <c r="D30" s="29">
        <v>1000</v>
      </c>
      <c r="E30" s="29">
        <v>450</v>
      </c>
      <c r="F30" s="29">
        <f t="shared" si="2"/>
        <v>450000</v>
      </c>
      <c r="G30" s="28"/>
      <c r="H30" s="28"/>
      <c r="I30" s="29">
        <f t="shared" si="1"/>
        <v>450000</v>
      </c>
    </row>
    <row r="31" spans="1:11" ht="31.5" x14ac:dyDescent="0.25">
      <c r="A31" s="23"/>
      <c r="B31" s="32" t="s">
        <v>36</v>
      </c>
      <c r="C31" s="23"/>
      <c r="D31" s="23"/>
      <c r="E31" s="23"/>
      <c r="F31" s="33">
        <f>SUM(F32:F36,F37:F38)</f>
        <v>17123394</v>
      </c>
      <c r="G31" s="31"/>
      <c r="H31" s="31"/>
      <c r="I31" s="33">
        <f>SUM(I32:I36,I37:I38)</f>
        <v>17123394</v>
      </c>
    </row>
    <row r="32" spans="1:11" s="45" customFormat="1" ht="297.75" customHeight="1" x14ac:dyDescent="0.25">
      <c r="A32" s="44"/>
      <c r="B32" s="47" t="s">
        <v>74</v>
      </c>
      <c r="C32" s="48" t="s">
        <v>32</v>
      </c>
      <c r="D32" s="48">
        <v>50</v>
      </c>
      <c r="E32" s="49">
        <v>154977.88</v>
      </c>
      <c r="F32" s="49">
        <f>D32*E32</f>
        <v>7748894</v>
      </c>
      <c r="G32" s="48"/>
      <c r="H32" s="48"/>
      <c r="I32" s="49">
        <f t="shared" ref="I32:I38" si="3">F32</f>
        <v>7748894</v>
      </c>
      <c r="J32" s="46"/>
      <c r="K32" s="46"/>
    </row>
    <row r="33" spans="1:12" x14ac:dyDescent="0.25">
      <c r="A33" s="23"/>
      <c r="B33" s="25" t="s">
        <v>38</v>
      </c>
      <c r="C33" s="23" t="s">
        <v>39</v>
      </c>
      <c r="D33" s="23">
        <v>4</v>
      </c>
      <c r="E33" s="24">
        <v>200000</v>
      </c>
      <c r="F33" s="24">
        <f t="shared" ref="F33:F35" si="4">D33*E33</f>
        <v>800000</v>
      </c>
      <c r="G33" s="23"/>
      <c r="H33" s="23"/>
      <c r="I33" s="24">
        <f t="shared" si="3"/>
        <v>800000</v>
      </c>
    </row>
    <row r="34" spans="1:12" x14ac:dyDescent="0.25">
      <c r="A34" s="23"/>
      <c r="B34" s="25" t="s">
        <v>40</v>
      </c>
      <c r="C34" s="23" t="s">
        <v>15</v>
      </c>
      <c r="D34" s="23">
        <v>4</v>
      </c>
      <c r="E34" s="24">
        <v>200000</v>
      </c>
      <c r="F34" s="24">
        <f t="shared" si="4"/>
        <v>800000</v>
      </c>
      <c r="G34" s="23"/>
      <c r="H34" s="23"/>
      <c r="I34" s="24">
        <f t="shared" si="3"/>
        <v>800000</v>
      </c>
    </row>
    <row r="35" spans="1:12" s="45" customFormat="1" ht="252" x14ac:dyDescent="0.25">
      <c r="A35" s="44"/>
      <c r="B35" s="47" t="s">
        <v>75</v>
      </c>
      <c r="C35" s="48" t="s">
        <v>32</v>
      </c>
      <c r="D35" s="48">
        <v>50</v>
      </c>
      <c r="E35" s="49">
        <v>75000</v>
      </c>
      <c r="F35" s="49">
        <f t="shared" si="4"/>
        <v>3750000</v>
      </c>
      <c r="G35" s="48"/>
      <c r="H35" s="48"/>
      <c r="I35" s="49">
        <f t="shared" si="3"/>
        <v>3750000</v>
      </c>
    </row>
    <row r="36" spans="1:12" s="45" customFormat="1" ht="87.75" customHeight="1" x14ac:dyDescent="0.25">
      <c r="A36" s="44"/>
      <c r="B36" s="50" t="s">
        <v>77</v>
      </c>
      <c r="C36" s="48" t="s">
        <v>73</v>
      </c>
      <c r="D36" s="48">
        <v>5</v>
      </c>
      <c r="E36" s="49">
        <v>270000</v>
      </c>
      <c r="F36" s="49">
        <v>1350000</v>
      </c>
      <c r="G36" s="48"/>
      <c r="H36" s="48"/>
      <c r="I36" s="49">
        <f t="shared" si="3"/>
        <v>1350000</v>
      </c>
    </row>
    <row r="37" spans="1:12" ht="74.25" customHeight="1" x14ac:dyDescent="0.25">
      <c r="A37" s="23"/>
      <c r="B37" s="25" t="s">
        <v>52</v>
      </c>
      <c r="C37" s="23" t="s">
        <v>32</v>
      </c>
      <c r="D37" s="23">
        <v>17</v>
      </c>
      <c r="E37" s="24">
        <v>98500</v>
      </c>
      <c r="F37" s="24">
        <f>D37*E37</f>
        <v>1674500</v>
      </c>
      <c r="G37" s="23"/>
      <c r="H37" s="23"/>
      <c r="I37" s="24">
        <f>F37</f>
        <v>1674500</v>
      </c>
      <c r="L37" s="21"/>
    </row>
    <row r="38" spans="1:12" ht="72.75" customHeight="1" x14ac:dyDescent="0.25">
      <c r="A38" s="23"/>
      <c r="B38" s="25" t="s">
        <v>76</v>
      </c>
      <c r="C38" s="23" t="s">
        <v>44</v>
      </c>
      <c r="D38" s="23">
        <v>1</v>
      </c>
      <c r="E38" s="24">
        <v>1000000</v>
      </c>
      <c r="F38" s="24">
        <f>D38*E38</f>
        <v>1000000</v>
      </c>
      <c r="G38" s="23"/>
      <c r="H38" s="23"/>
      <c r="I38" s="24">
        <f t="shared" si="3"/>
        <v>1000000</v>
      </c>
    </row>
    <row r="39" spans="1:12" x14ac:dyDescent="0.25">
      <c r="A39" s="23"/>
      <c r="B39" s="22" t="s">
        <v>46</v>
      </c>
      <c r="C39" s="26"/>
      <c r="D39" s="26"/>
      <c r="E39" s="26"/>
      <c r="F39" s="27">
        <f>SUM(F10,F18)</f>
        <v>83123000</v>
      </c>
      <c r="G39" s="30"/>
      <c r="H39" s="26"/>
      <c r="I39" s="27">
        <f>SUM(I10,I18)</f>
        <v>83123000</v>
      </c>
      <c r="J39" s="21"/>
      <c r="K39" s="21"/>
      <c r="L39" s="21"/>
    </row>
    <row r="40" spans="1:12" x14ac:dyDescent="0.25">
      <c r="A40" s="55" t="s">
        <v>60</v>
      </c>
      <c r="B40" s="55"/>
      <c r="C40" s="55"/>
      <c r="D40" s="55"/>
      <c r="E40" s="55"/>
      <c r="F40" s="55"/>
      <c r="G40" s="55"/>
      <c r="H40" s="55"/>
      <c r="I40" s="55"/>
      <c r="L40" s="21"/>
    </row>
    <row r="41" spans="1:12" x14ac:dyDescent="0.25">
      <c r="A41" s="54" t="s">
        <v>61</v>
      </c>
      <c r="B41" s="54"/>
      <c r="C41" s="54"/>
      <c r="D41" s="54"/>
      <c r="E41" s="54"/>
      <c r="F41" s="54"/>
      <c r="G41" s="54"/>
      <c r="H41" s="54"/>
      <c r="I41" s="54"/>
    </row>
    <row r="42" spans="1:12" x14ac:dyDescent="0.25">
      <c r="A42" s="36"/>
      <c r="C42"/>
      <c r="D42"/>
      <c r="E42"/>
      <c r="F42"/>
      <c r="G42"/>
      <c r="H42"/>
      <c r="I42"/>
    </row>
    <row r="43" spans="1:12" x14ac:dyDescent="0.25">
      <c r="A43" s="56" t="s">
        <v>82</v>
      </c>
      <c r="B43" s="56"/>
      <c r="C43" s="56"/>
      <c r="D43" s="56"/>
      <c r="E43" s="56"/>
      <c r="F43" s="56"/>
      <c r="G43" s="56"/>
      <c r="H43" s="56"/>
      <c r="I43" s="56"/>
    </row>
    <row r="44" spans="1:12" ht="9.75" customHeight="1" x14ac:dyDescent="0.25">
      <c r="A44" s="37" t="s">
        <v>62</v>
      </c>
      <c r="C44"/>
      <c r="D44"/>
      <c r="E44"/>
      <c r="F44"/>
      <c r="G44"/>
      <c r="H44"/>
      <c r="I44"/>
    </row>
    <row r="45" spans="1:12" x14ac:dyDescent="0.25">
      <c r="A45" s="54" t="s">
        <v>63</v>
      </c>
      <c r="B45" s="54"/>
      <c r="C45" s="54"/>
      <c r="D45" s="54"/>
      <c r="E45" s="54"/>
      <c r="F45" s="54"/>
      <c r="G45" s="54"/>
      <c r="H45" s="54"/>
      <c r="I45" s="54"/>
    </row>
    <row r="46" spans="1:12" x14ac:dyDescent="0.25">
      <c r="A46" s="54" t="s">
        <v>64</v>
      </c>
      <c r="B46" s="54"/>
      <c r="C46" s="54"/>
      <c r="D46" s="54"/>
      <c r="E46" s="54"/>
      <c r="F46" s="54"/>
      <c r="G46" s="54"/>
      <c r="H46" s="54"/>
      <c r="I46" s="54"/>
    </row>
    <row r="47" spans="1:12" x14ac:dyDescent="0.25">
      <c r="A47" s="36"/>
      <c r="C47"/>
      <c r="D47"/>
      <c r="E47"/>
      <c r="F47"/>
      <c r="G47"/>
      <c r="H47"/>
      <c r="I47"/>
    </row>
    <row r="48" spans="1:12" x14ac:dyDescent="0.25">
      <c r="A48" s="54" t="s">
        <v>65</v>
      </c>
      <c r="B48" s="54"/>
      <c r="C48" s="54"/>
      <c r="D48" s="54"/>
      <c r="E48" s="54"/>
      <c r="F48" s="54"/>
      <c r="G48" s="54"/>
      <c r="H48" s="54"/>
      <c r="I48" s="54"/>
    </row>
    <row r="49" spans="1:9" x14ac:dyDescent="0.25">
      <c r="A49" s="38"/>
      <c r="C49"/>
      <c r="D49"/>
      <c r="E49"/>
      <c r="F49"/>
      <c r="G49"/>
      <c r="H49"/>
      <c r="I49"/>
    </row>
    <row r="50" spans="1:9" x14ac:dyDescent="0.25">
      <c r="A50" s="52" t="s">
        <v>78</v>
      </c>
      <c r="B50" s="52"/>
      <c r="C50" s="52"/>
      <c r="D50"/>
      <c r="E50"/>
      <c r="F50"/>
      <c r="G50"/>
      <c r="H50"/>
      <c r="I50"/>
    </row>
    <row r="51" spans="1:9" x14ac:dyDescent="0.25">
      <c r="A51" s="38" t="s">
        <v>79</v>
      </c>
      <c r="C51"/>
      <c r="D51"/>
      <c r="E51"/>
      <c r="F51"/>
      <c r="G51"/>
      <c r="H51"/>
      <c r="I51"/>
    </row>
    <row r="52" spans="1:9" x14ac:dyDescent="0.25">
      <c r="A52" s="38"/>
      <c r="C52"/>
      <c r="D52"/>
      <c r="E52"/>
      <c r="F52"/>
      <c r="G52"/>
      <c r="H52"/>
      <c r="I52"/>
    </row>
    <row r="53" spans="1:9" x14ac:dyDescent="0.25">
      <c r="A53" s="38" t="s">
        <v>66</v>
      </c>
      <c r="C53"/>
      <c r="D53"/>
      <c r="E53"/>
      <c r="F53"/>
      <c r="G53"/>
      <c r="H53"/>
      <c r="I53"/>
    </row>
    <row r="54" spans="1:9" x14ac:dyDescent="0.25">
      <c r="A54" s="38" t="s">
        <v>67</v>
      </c>
      <c r="C54"/>
      <c r="D54"/>
      <c r="E54"/>
      <c r="F54"/>
      <c r="G54"/>
      <c r="H54"/>
      <c r="I54"/>
    </row>
    <row r="55" spans="1:9" x14ac:dyDescent="0.25">
      <c r="A55" s="38"/>
      <c r="C55"/>
      <c r="D55"/>
      <c r="E55"/>
      <c r="F55"/>
      <c r="G55"/>
      <c r="H55"/>
      <c r="I55"/>
    </row>
    <row r="56" spans="1:9" x14ac:dyDescent="0.25">
      <c r="A56" s="38" t="s">
        <v>80</v>
      </c>
      <c r="C56"/>
      <c r="D56"/>
      <c r="E56"/>
      <c r="F56"/>
      <c r="G56"/>
      <c r="H56"/>
      <c r="I56"/>
    </row>
    <row r="57" spans="1:9" x14ac:dyDescent="0.25">
      <c r="A57" s="39"/>
      <c r="C57"/>
      <c r="D57"/>
      <c r="E57"/>
      <c r="F57"/>
      <c r="G57"/>
      <c r="H57"/>
      <c r="I57"/>
    </row>
    <row r="58" spans="1:9" x14ac:dyDescent="0.25">
      <c r="A58" s="38"/>
      <c r="C58"/>
      <c r="D58"/>
      <c r="E58"/>
      <c r="F58"/>
      <c r="G58"/>
      <c r="H58"/>
      <c r="I58"/>
    </row>
    <row r="59" spans="1:9" x14ac:dyDescent="0.25">
      <c r="A59" s="38" t="s">
        <v>81</v>
      </c>
      <c r="C59"/>
      <c r="D59"/>
      <c r="E59"/>
      <c r="F59"/>
      <c r="G59"/>
      <c r="H59"/>
      <c r="I59"/>
    </row>
    <row r="60" spans="1:9" x14ac:dyDescent="0.25">
      <c r="A60" s="38" t="s">
        <v>67</v>
      </c>
      <c r="C60"/>
    </row>
    <row r="61" spans="1:9" x14ac:dyDescent="0.25">
      <c r="A61" s="38"/>
      <c r="C61"/>
    </row>
    <row r="62" spans="1:9" x14ac:dyDescent="0.25">
      <c r="A62" s="38" t="s">
        <v>84</v>
      </c>
      <c r="C62"/>
    </row>
  </sheetData>
  <mergeCells count="18">
    <mergeCell ref="A1:I1"/>
    <mergeCell ref="A3:I3"/>
    <mergeCell ref="A5:I5"/>
    <mergeCell ref="A6:I6"/>
    <mergeCell ref="A7:I7"/>
    <mergeCell ref="C8:C9"/>
    <mergeCell ref="D8:D9"/>
    <mergeCell ref="E8:E9"/>
    <mergeCell ref="F8:F9"/>
    <mergeCell ref="A48:I48"/>
    <mergeCell ref="A40:I40"/>
    <mergeCell ref="A41:I41"/>
    <mergeCell ref="A43:I43"/>
    <mergeCell ref="A45:I45"/>
    <mergeCell ref="A46:I46"/>
    <mergeCell ref="G8:I8"/>
    <mergeCell ref="A8:A9"/>
    <mergeCell ref="B8:B9"/>
  </mergeCells>
  <pageMargins left="0.70866141732283472" right="0.70866141732283472" top="0.74803149606299213" bottom="0.74803149606299213" header="0.31496062992125984" footer="0.31496062992125984"/>
  <pageSetup paperSize="9" scale="58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1"/>
  <sheetViews>
    <sheetView topLeftCell="A32" zoomScale="90" zoomScaleNormal="90" workbookViewId="0">
      <selection activeCell="F37" sqref="F37"/>
    </sheetView>
  </sheetViews>
  <sheetFormatPr defaultColWidth="11" defaultRowHeight="15.75" x14ac:dyDescent="0.25"/>
  <cols>
    <col min="1" max="1" width="6.125" style="8" customWidth="1"/>
    <col min="2" max="2" width="19.125" customWidth="1"/>
    <col min="3" max="5" width="11" style="1"/>
    <col min="6" max="6" width="10.875" style="1" customWidth="1"/>
    <col min="7" max="9" width="11" style="1"/>
  </cols>
  <sheetData>
    <row r="1" spans="1:9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</row>
    <row r="2" spans="1:9" x14ac:dyDescent="0.25">
      <c r="A2" s="62"/>
      <c r="B2" s="62"/>
      <c r="C2" s="62"/>
      <c r="D2" s="62"/>
      <c r="E2" s="62"/>
      <c r="F2" s="62"/>
      <c r="G2" s="62"/>
      <c r="H2" s="62"/>
      <c r="I2" s="62"/>
    </row>
    <row r="3" spans="1:9" x14ac:dyDescent="0.25">
      <c r="A3" s="62"/>
      <c r="B3" s="62"/>
      <c r="C3" s="62"/>
      <c r="D3" s="62"/>
      <c r="E3" s="62"/>
      <c r="F3" s="62"/>
      <c r="G3" s="62"/>
      <c r="H3" s="62"/>
      <c r="I3" s="62"/>
    </row>
    <row r="4" spans="1:9" x14ac:dyDescent="0.25">
      <c r="A4" s="62"/>
      <c r="B4" s="62"/>
      <c r="C4" s="62"/>
      <c r="D4" s="62"/>
      <c r="E4" s="62"/>
      <c r="F4" s="62"/>
      <c r="G4" s="62"/>
      <c r="H4" s="62"/>
      <c r="I4" s="62"/>
    </row>
    <row r="5" spans="1:9" x14ac:dyDescent="0.25">
      <c r="A5" s="63" t="s">
        <v>1</v>
      </c>
      <c r="B5" s="63"/>
      <c r="C5" s="63"/>
      <c r="D5" s="63"/>
      <c r="E5" s="63"/>
      <c r="F5" s="63"/>
      <c r="G5" s="63"/>
      <c r="H5" s="63"/>
      <c r="I5" s="63"/>
    </row>
    <row r="6" spans="1:9" ht="16.5" thickBot="1" x14ac:dyDescent="0.3">
      <c r="A6" s="9"/>
    </row>
    <row r="7" spans="1:9" ht="16.5" thickBot="1" x14ac:dyDescent="0.3">
      <c r="A7" s="64" t="s">
        <v>2</v>
      </c>
      <c r="B7" s="64" t="s">
        <v>3</v>
      </c>
      <c r="C7" s="64" t="s">
        <v>4</v>
      </c>
      <c r="D7" s="64" t="s">
        <v>5</v>
      </c>
      <c r="E7" s="64" t="s">
        <v>6</v>
      </c>
      <c r="F7" s="64" t="s">
        <v>7</v>
      </c>
      <c r="G7" s="66" t="s">
        <v>8</v>
      </c>
      <c r="H7" s="67"/>
      <c r="I7" s="68"/>
    </row>
    <row r="8" spans="1:9" ht="79.5" thickBot="1" x14ac:dyDescent="0.3">
      <c r="A8" s="65"/>
      <c r="B8" s="65"/>
      <c r="C8" s="65"/>
      <c r="D8" s="65"/>
      <c r="E8" s="65"/>
      <c r="F8" s="65"/>
      <c r="G8" s="2" t="s">
        <v>9</v>
      </c>
      <c r="H8" s="2" t="s">
        <v>10</v>
      </c>
      <c r="I8" s="2" t="s">
        <v>11</v>
      </c>
    </row>
    <row r="9" spans="1:9" ht="32.25" thickBot="1" x14ac:dyDescent="0.3">
      <c r="A9" s="17">
        <v>1</v>
      </c>
      <c r="B9" s="3" t="s">
        <v>12</v>
      </c>
      <c r="C9" s="6"/>
      <c r="D9" s="6"/>
      <c r="E9" s="6"/>
      <c r="F9" s="15">
        <f>SUM(F10,F13,F14,F15,F16,F17,F18,F19,F20)</f>
        <v>2093930</v>
      </c>
      <c r="G9" s="2"/>
      <c r="H9" s="2"/>
      <c r="I9" s="15">
        <f>SUM(I10,I13,I14,I15,I16,I17,I18,I19,I20)</f>
        <v>2093930</v>
      </c>
    </row>
    <row r="10" spans="1:9" ht="48" thickBot="1" x14ac:dyDescent="0.3">
      <c r="A10" s="10"/>
      <c r="B10" s="5" t="s">
        <v>13</v>
      </c>
      <c r="C10" s="13"/>
      <c r="D10" s="13"/>
      <c r="E10" s="13"/>
      <c r="F10" s="14">
        <f>SUM(F11:F12)</f>
        <v>1500000</v>
      </c>
      <c r="G10" s="13"/>
      <c r="H10" s="13"/>
      <c r="I10" s="13">
        <f>SUM(I11:I12)</f>
        <v>1500000</v>
      </c>
    </row>
    <row r="11" spans="1:9" ht="32.25" thickBot="1" x14ac:dyDescent="0.3">
      <c r="A11" s="11"/>
      <c r="B11" s="4" t="s">
        <v>14</v>
      </c>
      <c r="C11" s="6" t="s">
        <v>15</v>
      </c>
      <c r="D11" s="6">
        <v>5</v>
      </c>
      <c r="E11" s="7">
        <v>200000</v>
      </c>
      <c r="F11" s="20">
        <f>D11*E11</f>
        <v>1000000</v>
      </c>
      <c r="G11" s="6"/>
      <c r="H11" s="6"/>
      <c r="I11" s="6">
        <f t="shared" ref="I11:I17" si="0">F11</f>
        <v>1000000</v>
      </c>
    </row>
    <row r="12" spans="1:9" ht="16.5" thickBot="1" x14ac:dyDescent="0.3">
      <c r="A12" s="11"/>
      <c r="B12" s="4" t="s">
        <v>16</v>
      </c>
      <c r="C12" s="6" t="s">
        <v>15</v>
      </c>
      <c r="D12" s="6">
        <v>5</v>
      </c>
      <c r="E12" s="7">
        <v>100000</v>
      </c>
      <c r="F12" s="18">
        <f>D12*E12</f>
        <v>500000</v>
      </c>
      <c r="G12" s="6"/>
      <c r="H12" s="6"/>
      <c r="I12" s="7">
        <f t="shared" si="0"/>
        <v>500000</v>
      </c>
    </row>
    <row r="13" spans="1:9" ht="16.5" thickBot="1" x14ac:dyDescent="0.3">
      <c r="A13" s="11"/>
      <c r="B13" s="5" t="s">
        <v>17</v>
      </c>
      <c r="C13" s="6" t="s">
        <v>15</v>
      </c>
      <c r="D13" s="13">
        <v>5</v>
      </c>
      <c r="E13" s="14">
        <v>37878</v>
      </c>
      <c r="F13" s="19">
        <f>D13*E13</f>
        <v>189390</v>
      </c>
      <c r="G13" s="13"/>
      <c r="H13" s="13"/>
      <c r="I13" s="14">
        <f t="shared" si="0"/>
        <v>189390</v>
      </c>
    </row>
    <row r="14" spans="1:9" ht="16.5" thickBot="1" x14ac:dyDescent="0.3">
      <c r="A14" s="11"/>
      <c r="B14" s="5" t="s">
        <v>18</v>
      </c>
      <c r="C14" s="6" t="s">
        <v>15</v>
      </c>
      <c r="D14" s="13">
        <v>5</v>
      </c>
      <c r="E14" s="14">
        <v>33333</v>
      </c>
      <c r="F14" s="19">
        <f>D14*E14</f>
        <v>166665</v>
      </c>
      <c r="G14" s="13"/>
      <c r="H14" s="13"/>
      <c r="I14" s="14">
        <f t="shared" si="0"/>
        <v>166665</v>
      </c>
    </row>
    <row r="15" spans="1:9" ht="63.75" thickBot="1" x14ac:dyDescent="0.3">
      <c r="A15" s="11"/>
      <c r="B15" s="5" t="s">
        <v>19</v>
      </c>
      <c r="C15" s="6" t="s">
        <v>15</v>
      </c>
      <c r="D15" s="13">
        <v>5</v>
      </c>
      <c r="E15" s="14">
        <v>7575</v>
      </c>
      <c r="F15" s="19">
        <f>D15*E15</f>
        <v>37875</v>
      </c>
      <c r="G15" s="13"/>
      <c r="H15" s="13"/>
      <c r="I15" s="14">
        <f t="shared" si="0"/>
        <v>37875</v>
      </c>
    </row>
    <row r="16" spans="1:9" ht="32.25" thickBot="1" x14ac:dyDescent="0.3">
      <c r="A16" s="11"/>
      <c r="B16" s="5" t="s">
        <v>20</v>
      </c>
      <c r="C16" s="6" t="s">
        <v>15</v>
      </c>
      <c r="D16" s="13">
        <v>5</v>
      </c>
      <c r="E16" s="14">
        <v>10000</v>
      </c>
      <c r="F16" s="19">
        <f>+D16*E16</f>
        <v>50000</v>
      </c>
      <c r="G16" s="13"/>
      <c r="H16" s="13"/>
      <c r="I16" s="14">
        <f t="shared" si="0"/>
        <v>50000</v>
      </c>
    </row>
    <row r="17" spans="1:9" ht="32.25" thickBot="1" x14ac:dyDescent="0.3">
      <c r="A17" s="10"/>
      <c r="B17" s="5" t="s">
        <v>21</v>
      </c>
      <c r="C17" s="6" t="s">
        <v>15</v>
      </c>
      <c r="D17" s="13">
        <v>5</v>
      </c>
      <c r="E17" s="14">
        <v>30000</v>
      </c>
      <c r="F17" s="19">
        <f>D17*E17</f>
        <v>150000</v>
      </c>
      <c r="G17" s="13"/>
      <c r="H17" s="13"/>
      <c r="I17" s="14">
        <f t="shared" si="0"/>
        <v>150000</v>
      </c>
    </row>
    <row r="18" spans="1:9" ht="63.75" thickBot="1" x14ac:dyDescent="0.3">
      <c r="A18" s="11"/>
      <c r="B18" s="5" t="s">
        <v>22</v>
      </c>
      <c r="C18" s="13"/>
      <c r="D18" s="13"/>
      <c r="E18" s="6" t="s">
        <v>23</v>
      </c>
      <c r="F18" s="6" t="s">
        <v>23</v>
      </c>
      <c r="G18" s="6"/>
      <c r="H18" s="6"/>
      <c r="I18" s="6" t="s">
        <v>23</v>
      </c>
    </row>
    <row r="19" spans="1:9" ht="48" thickBot="1" x14ac:dyDescent="0.3">
      <c r="A19" s="11"/>
      <c r="B19" s="5" t="s">
        <v>24</v>
      </c>
      <c r="C19" s="13"/>
      <c r="D19" s="13"/>
      <c r="E19" s="6" t="s">
        <v>23</v>
      </c>
      <c r="F19" s="6" t="s">
        <v>23</v>
      </c>
      <c r="G19" s="6"/>
      <c r="H19" s="6"/>
      <c r="I19" s="6" t="s">
        <v>23</v>
      </c>
    </row>
    <row r="20" spans="1:9" ht="48" thickBot="1" x14ac:dyDescent="0.3">
      <c r="A20" s="17">
        <v>2</v>
      </c>
      <c r="B20" s="3" t="s">
        <v>25</v>
      </c>
      <c r="C20" s="6"/>
      <c r="D20" s="6"/>
      <c r="E20" s="6" t="s">
        <v>23</v>
      </c>
      <c r="F20" s="6" t="s">
        <v>23</v>
      </c>
      <c r="G20" s="6"/>
      <c r="H20" s="6"/>
      <c r="I20" s="6" t="s">
        <v>23</v>
      </c>
    </row>
    <row r="21" spans="1:9" ht="16.5" thickBot="1" x14ac:dyDescent="0.3">
      <c r="A21" s="17">
        <v>3</v>
      </c>
      <c r="B21" s="3" t="s">
        <v>26</v>
      </c>
      <c r="C21" s="6"/>
      <c r="D21" s="6"/>
      <c r="E21" s="6"/>
      <c r="F21" s="15">
        <f>SUM(F22,F24,F29)</f>
        <v>81029070</v>
      </c>
      <c r="G21" s="2"/>
      <c r="H21" s="2"/>
      <c r="I21" s="15">
        <f>SUM(I22,I24,I29)</f>
        <v>81029070</v>
      </c>
    </row>
    <row r="22" spans="1:9" ht="79.5" thickBot="1" x14ac:dyDescent="0.3">
      <c r="A22" s="17"/>
      <c r="B22" s="5" t="s">
        <v>27</v>
      </c>
      <c r="C22" s="6"/>
      <c r="D22" s="6"/>
      <c r="E22" s="6"/>
      <c r="F22" s="14">
        <f>SUM(F23)</f>
        <v>60000000</v>
      </c>
      <c r="G22" s="13"/>
      <c r="H22" s="13"/>
      <c r="I22" s="14">
        <f>SUM(I23)</f>
        <v>60000000</v>
      </c>
    </row>
    <row r="23" spans="1:9" ht="48" thickBot="1" x14ac:dyDescent="0.3">
      <c r="A23" s="17"/>
      <c r="B23" s="4" t="s">
        <v>28</v>
      </c>
      <c r="C23" s="6" t="s">
        <v>29</v>
      </c>
      <c r="D23" s="6">
        <v>60</v>
      </c>
      <c r="E23" s="7">
        <v>1000000</v>
      </c>
      <c r="F23" s="7">
        <f>D23*E23</f>
        <v>60000000</v>
      </c>
      <c r="G23" s="6"/>
      <c r="H23" s="6"/>
      <c r="I23" s="7">
        <f>F23</f>
        <v>60000000</v>
      </c>
    </row>
    <row r="24" spans="1:9" ht="142.5" thickBot="1" x14ac:dyDescent="0.3">
      <c r="A24" s="10"/>
      <c r="B24" s="5" t="s">
        <v>30</v>
      </c>
      <c r="C24" s="13"/>
      <c r="D24" s="13"/>
      <c r="E24" s="13"/>
      <c r="F24" s="14">
        <f>SUM(F25:F28)</f>
        <v>4854070</v>
      </c>
      <c r="G24" s="13">
        <v>0</v>
      </c>
      <c r="H24" s="13">
        <v>0</v>
      </c>
      <c r="I24" s="14">
        <f>SUM(I25:I28)</f>
        <v>4854070</v>
      </c>
    </row>
    <row r="25" spans="1:9" ht="111" thickBot="1" x14ac:dyDescent="0.3">
      <c r="A25" s="11"/>
      <c r="B25" s="4" t="s">
        <v>31</v>
      </c>
      <c r="C25" s="6" t="s">
        <v>32</v>
      </c>
      <c r="D25" s="6">
        <v>20</v>
      </c>
      <c r="E25" s="7">
        <v>35004</v>
      </c>
      <c r="F25" s="7">
        <f>D25*E25</f>
        <v>700080</v>
      </c>
      <c r="G25" s="6"/>
      <c r="H25" s="6"/>
      <c r="I25" s="7">
        <f>F25</f>
        <v>700080</v>
      </c>
    </row>
    <row r="26" spans="1:9" ht="111" thickBot="1" x14ac:dyDescent="0.3">
      <c r="A26" s="11"/>
      <c r="B26" s="4" t="s">
        <v>33</v>
      </c>
      <c r="C26" s="6" t="s">
        <v>32</v>
      </c>
      <c r="D26" s="6">
        <v>20</v>
      </c>
      <c r="E26" s="7">
        <v>20000</v>
      </c>
      <c r="F26" s="7">
        <f>D26*E26</f>
        <v>400000</v>
      </c>
      <c r="G26" s="6"/>
      <c r="H26" s="6"/>
      <c r="I26" s="7">
        <f>F26</f>
        <v>400000</v>
      </c>
    </row>
    <row r="27" spans="1:9" ht="79.5" thickBot="1" x14ac:dyDescent="0.3">
      <c r="A27" s="11"/>
      <c r="B27" s="4" t="s">
        <v>34</v>
      </c>
      <c r="C27" s="6" t="s">
        <v>32</v>
      </c>
      <c r="D27" s="6">
        <v>20</v>
      </c>
      <c r="E27" s="7">
        <v>105000</v>
      </c>
      <c r="F27" s="7">
        <f>D27*E27</f>
        <v>2100000</v>
      </c>
      <c r="G27" s="6"/>
      <c r="H27" s="6"/>
      <c r="I27" s="7">
        <f>F27</f>
        <v>2100000</v>
      </c>
    </row>
    <row r="28" spans="1:9" ht="111" thickBot="1" x14ac:dyDescent="0.3">
      <c r="A28" s="11"/>
      <c r="B28" s="4" t="s">
        <v>35</v>
      </c>
      <c r="C28" s="6" t="s">
        <v>32</v>
      </c>
      <c r="D28" s="7">
        <v>1000</v>
      </c>
      <c r="E28" s="6">
        <v>1653.99</v>
      </c>
      <c r="F28" s="6">
        <f>D28*E28</f>
        <v>1653990</v>
      </c>
      <c r="G28" s="6"/>
      <c r="H28" s="6"/>
      <c r="I28" s="6">
        <f>F28</f>
        <v>1653990</v>
      </c>
    </row>
    <row r="29" spans="1:9" ht="111" thickBot="1" x14ac:dyDescent="0.3">
      <c r="A29" s="11"/>
      <c r="B29" s="5" t="s">
        <v>36</v>
      </c>
      <c r="C29" s="6"/>
      <c r="D29" s="6"/>
      <c r="E29" s="6"/>
      <c r="F29" s="14">
        <f>SUM(F30:F36)</f>
        <v>16175000</v>
      </c>
      <c r="G29" s="13"/>
      <c r="H29" s="13"/>
      <c r="I29" s="14">
        <f>SUM(I30:I36)</f>
        <v>16175000</v>
      </c>
    </row>
    <row r="30" spans="1:9" ht="95.25" thickBot="1" x14ac:dyDescent="0.3">
      <c r="A30" s="11"/>
      <c r="B30" s="4" t="s">
        <v>37</v>
      </c>
      <c r="C30" s="6" t="s">
        <v>32</v>
      </c>
      <c r="D30" s="6">
        <v>50</v>
      </c>
      <c r="E30" s="7">
        <v>150000</v>
      </c>
      <c r="F30" s="18">
        <f t="shared" ref="F30:F36" si="1">D30*E30</f>
        <v>7500000</v>
      </c>
      <c r="G30" s="6"/>
      <c r="H30" s="6"/>
      <c r="I30" s="7">
        <f t="shared" ref="I30:I36" si="2">F30</f>
        <v>7500000</v>
      </c>
    </row>
    <row r="31" spans="1:9" ht="48" thickBot="1" x14ac:dyDescent="0.3">
      <c r="A31" s="11"/>
      <c r="B31" s="4" t="s">
        <v>38</v>
      </c>
      <c r="C31" s="6" t="s">
        <v>39</v>
      </c>
      <c r="D31" s="6">
        <v>5</v>
      </c>
      <c r="E31" s="7">
        <v>200000</v>
      </c>
      <c r="F31" s="18">
        <f t="shared" si="1"/>
        <v>1000000</v>
      </c>
      <c r="G31" s="6"/>
      <c r="H31" s="6"/>
      <c r="I31" s="7">
        <f t="shared" si="2"/>
        <v>1000000</v>
      </c>
    </row>
    <row r="32" spans="1:9" ht="32.25" thickBot="1" x14ac:dyDescent="0.3">
      <c r="A32" s="11"/>
      <c r="B32" s="4" t="s">
        <v>40</v>
      </c>
      <c r="C32" s="6" t="s">
        <v>15</v>
      </c>
      <c r="D32" s="6">
        <v>5</v>
      </c>
      <c r="E32" s="7">
        <v>200000</v>
      </c>
      <c r="F32" s="18">
        <f t="shared" si="1"/>
        <v>1000000</v>
      </c>
      <c r="G32" s="6"/>
      <c r="H32" s="6"/>
      <c r="I32" s="7">
        <f t="shared" si="2"/>
        <v>1000000</v>
      </c>
    </row>
    <row r="33" spans="1:9" ht="142.5" thickBot="1" x14ac:dyDescent="0.3">
      <c r="A33" s="11"/>
      <c r="B33" s="4" t="s">
        <v>41</v>
      </c>
      <c r="C33" s="6" t="s">
        <v>32</v>
      </c>
      <c r="D33" s="6">
        <v>50</v>
      </c>
      <c r="E33" s="7">
        <v>75000</v>
      </c>
      <c r="F33" s="7">
        <f t="shared" si="1"/>
        <v>3750000</v>
      </c>
      <c r="G33" s="6"/>
      <c r="H33" s="6"/>
      <c r="I33" s="7">
        <f t="shared" si="2"/>
        <v>3750000</v>
      </c>
    </row>
    <row r="34" spans="1:9" ht="111" thickBot="1" x14ac:dyDescent="0.3">
      <c r="A34" s="11"/>
      <c r="B34" s="4" t="s">
        <v>42</v>
      </c>
      <c r="C34" s="6" t="s">
        <v>32</v>
      </c>
      <c r="D34" s="6">
        <v>17</v>
      </c>
      <c r="E34" s="7">
        <v>75000</v>
      </c>
      <c r="F34" s="7">
        <f t="shared" si="1"/>
        <v>1275000</v>
      </c>
      <c r="G34" s="6"/>
      <c r="H34" s="6"/>
      <c r="I34" s="7">
        <f t="shared" si="2"/>
        <v>1275000</v>
      </c>
    </row>
    <row r="35" spans="1:9" ht="95.25" thickBot="1" x14ac:dyDescent="0.3">
      <c r="A35" s="11"/>
      <c r="B35" s="4" t="s">
        <v>43</v>
      </c>
      <c r="C35" s="6" t="s">
        <v>44</v>
      </c>
      <c r="D35" s="6">
        <v>1</v>
      </c>
      <c r="E35" s="7">
        <v>400000</v>
      </c>
      <c r="F35" s="7">
        <f t="shared" si="1"/>
        <v>400000</v>
      </c>
      <c r="G35" s="6"/>
      <c r="H35" s="6"/>
      <c r="I35" s="7">
        <f t="shared" si="2"/>
        <v>400000</v>
      </c>
    </row>
    <row r="36" spans="1:9" ht="111" thickBot="1" x14ac:dyDescent="0.3">
      <c r="A36" s="11"/>
      <c r="B36" s="4" t="s">
        <v>45</v>
      </c>
      <c r="C36" s="6" t="s">
        <v>39</v>
      </c>
      <c r="D36" s="6">
        <v>5</v>
      </c>
      <c r="E36" s="7">
        <v>250000</v>
      </c>
      <c r="F36" s="18">
        <f t="shared" si="1"/>
        <v>1250000</v>
      </c>
      <c r="G36" s="6"/>
      <c r="H36" s="6"/>
      <c r="I36" s="7">
        <f t="shared" si="2"/>
        <v>1250000</v>
      </c>
    </row>
    <row r="37" spans="1:9" ht="16.5" thickBot="1" x14ac:dyDescent="0.3">
      <c r="A37" s="11"/>
      <c r="B37" s="3" t="s">
        <v>46</v>
      </c>
      <c r="C37" s="2"/>
      <c r="D37" s="2"/>
      <c r="E37" s="2"/>
      <c r="F37" s="15">
        <f>SUM(F9,F21)</f>
        <v>83123000</v>
      </c>
      <c r="G37" s="2"/>
      <c r="H37" s="2"/>
      <c r="I37" s="15">
        <f>SUM(I9,I21)</f>
        <v>83123000</v>
      </c>
    </row>
    <row r="38" spans="1:9" x14ac:dyDescent="0.25">
      <c r="F38" s="12">
        <v>83123000</v>
      </c>
    </row>
    <row r="40" spans="1:9" x14ac:dyDescent="0.25">
      <c r="G40" s="16"/>
    </row>
    <row r="41" spans="1:9" x14ac:dyDescent="0.25">
      <c r="H41" s="16"/>
    </row>
  </sheetData>
  <mergeCells count="9">
    <mergeCell ref="A1:I4"/>
    <mergeCell ref="A5:I5"/>
    <mergeCell ref="A7:A8"/>
    <mergeCell ref="B7:B8"/>
    <mergeCell ref="C7:C8"/>
    <mergeCell ref="D7:D8"/>
    <mergeCell ref="E7:E8"/>
    <mergeCell ref="F7:F8"/>
    <mergeCell ref="G7:I7"/>
  </mergeCells>
  <pageMargins left="0.70866141732283472" right="0.70866141732283472" top="0.74803149606299213" bottom="0.74803149606299213" header="0.31496062992125984" footer="0.31496062992125984"/>
  <pageSetup paperSize="9" scale="79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Смета</vt:lpstr>
      <vt:lpstr>Проект сметы старый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cp:lastPrinted>2021-08-13T12:00:17Z</cp:lastPrinted>
  <dcterms:created xsi:type="dcterms:W3CDTF">2021-07-27T09:01:16Z</dcterms:created>
  <dcterms:modified xsi:type="dcterms:W3CDTF">2021-08-18T12:00:28Z</dcterms:modified>
</cp:coreProperties>
</file>