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Грант\Победители 2021\20 ГАК\3 Договор\"/>
    </mc:Choice>
  </mc:AlternateContent>
  <xr:revisionPtr revIDLastSave="0" documentId="13_ncr:1_{BE6FB763-6F91-4DF8-BFF0-8441A81E595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ОК" sheetId="3" r:id="rId1"/>
    <sheet name="ГЦ" sheetId="5" state="hidden" r:id="rId2"/>
    <sheet name="общ советы" sheetId="1" state="hidden" r:id="rId3"/>
    <sheet name="Академия НПО " sheetId="4" state="hidden" r:id="rId4"/>
    <sheet name="Межд Опыт" sheetId="6" state="hidden" r:id="rId5"/>
  </sheets>
  <definedNames>
    <definedName name="_xlnm.Print_Area" localSheetId="1">ГЦ!$A$1:$I$47</definedName>
    <definedName name="_xlnm.Print_Area" localSheetId="0">ОК!$A$1:$I$35</definedName>
  </definedNames>
  <calcPr calcId="181029"/>
</workbook>
</file>

<file path=xl/calcChain.xml><?xml version="1.0" encoding="utf-8"?>
<calcChain xmlns="http://schemas.openxmlformats.org/spreadsheetml/2006/main">
  <c r="F9" i="3" l="1"/>
  <c r="F33" i="3"/>
  <c r="I22" i="3"/>
  <c r="F22" i="3"/>
  <c r="F26" i="3"/>
  <c r="I26" i="3"/>
  <c r="I28" i="3"/>
  <c r="F28" i="3"/>
  <c r="F29" i="3"/>
  <c r="F32" i="3"/>
  <c r="F31" i="3"/>
  <c r="E16" i="3"/>
  <c r="F10" i="3"/>
  <c r="I24" i="3"/>
  <c r="F21" i="3" l="1"/>
  <c r="E15" i="3"/>
  <c r="F25" i="3"/>
  <c r="I25" i="3" s="1"/>
  <c r="F24" i="3" l="1"/>
  <c r="F23" i="3" s="1"/>
  <c r="I23" i="3" s="1"/>
  <c r="F17" i="3"/>
  <c r="F18" i="3"/>
  <c r="F12" i="3"/>
  <c r="F13" i="3"/>
  <c r="F14" i="3"/>
  <c r="F11" i="3"/>
  <c r="F15" i="3"/>
  <c r="F16" i="3"/>
  <c r="E19" i="3" l="1"/>
  <c r="F19" i="3" s="1"/>
  <c r="F30" i="3" l="1"/>
  <c r="I32" i="3"/>
  <c r="I31" i="3" s="1"/>
  <c r="I30" i="3" s="1"/>
  <c r="I21" i="3" l="1"/>
  <c r="F20" i="3" l="1"/>
  <c r="I17" i="3" l="1"/>
  <c r="F27" i="3" l="1"/>
  <c r="I27" i="3" l="1"/>
  <c r="E13" i="5"/>
  <c r="K12" i="5"/>
  <c r="K11" i="5"/>
  <c r="F21" i="5"/>
  <c r="I33" i="5"/>
  <c r="I31" i="5" s="1"/>
  <c r="I36" i="6" l="1"/>
  <c r="I34" i="6" s="1"/>
  <c r="F32" i="6"/>
  <c r="I32" i="6" s="1"/>
  <c r="I30" i="6" s="1"/>
  <c r="F24" i="6"/>
  <c r="F26" i="6"/>
  <c r="I26" i="6" s="1"/>
  <c r="I23" i="6" s="1"/>
  <c r="F21" i="6"/>
  <c r="I21" i="6" s="1"/>
  <c r="I15" i="6"/>
  <c r="F17" i="6"/>
  <c r="I17" i="6" s="1"/>
  <c r="E13" i="6"/>
  <c r="F13" i="6" s="1"/>
  <c r="I13" i="6" s="1"/>
  <c r="F10" i="6"/>
  <c r="I10" i="6" s="1"/>
  <c r="F9" i="6"/>
  <c r="I9" i="6" s="1"/>
  <c r="F8" i="6"/>
  <c r="I8" i="6" s="1"/>
  <c r="F6" i="6"/>
  <c r="K12" i="6"/>
  <c r="K11" i="6"/>
  <c r="F46" i="5"/>
  <c r="I46" i="5" s="1"/>
  <c r="I43" i="5" s="1"/>
  <c r="F42" i="5"/>
  <c r="I42" i="5" s="1"/>
  <c r="F38" i="5"/>
  <c r="I38" i="5" s="1"/>
  <c r="I24" i="5"/>
  <c r="F26" i="5"/>
  <c r="I26" i="5" s="1"/>
  <c r="I21" i="5"/>
  <c r="F17" i="5"/>
  <c r="I17" i="5" s="1"/>
  <c r="I15" i="5"/>
  <c r="F13" i="5"/>
  <c r="I13" i="5" s="1"/>
  <c r="F6" i="5"/>
  <c r="F30" i="5"/>
  <c r="I30" i="5" s="1"/>
  <c r="F8" i="5"/>
  <c r="I8" i="5" s="1"/>
  <c r="F9" i="5"/>
  <c r="I9" i="5" s="1"/>
  <c r="F10" i="5"/>
  <c r="I10" i="5" s="1"/>
  <c r="E11" i="5"/>
  <c r="F11" i="5" s="1"/>
  <c r="I11" i="5" s="1"/>
  <c r="F61" i="4"/>
  <c r="I61" i="4" s="1"/>
  <c r="I37" i="4"/>
  <c r="F62" i="4"/>
  <c r="I62" i="4" s="1"/>
  <c r="F52" i="4"/>
  <c r="I52" i="4" s="1"/>
  <c r="F50" i="4"/>
  <c r="I50" i="4" s="1"/>
  <c r="I47" i="4" s="1"/>
  <c r="F44" i="4"/>
  <c r="I44" i="4" s="1"/>
  <c r="F33" i="4"/>
  <c r="F30" i="4" s="1"/>
  <c r="I30" i="4" s="1"/>
  <c r="F27" i="4"/>
  <c r="F24" i="4" s="1"/>
  <c r="I24" i="4" s="1"/>
  <c r="I16" i="4"/>
  <c r="F22" i="4"/>
  <c r="I22" i="4" s="1"/>
  <c r="F18" i="4"/>
  <c r="I18" i="4" s="1"/>
  <c r="E14" i="4"/>
  <c r="F14" i="4" s="1"/>
  <c r="I14" i="4" s="1"/>
  <c r="K10" i="4"/>
  <c r="K9" i="4"/>
  <c r="E12" i="4" s="1"/>
  <c r="F12" i="4" s="1"/>
  <c r="I12" i="4" s="1"/>
  <c r="K13" i="1"/>
  <c r="F11" i="4"/>
  <c r="I11" i="4" s="1"/>
  <c r="F10" i="4"/>
  <c r="I10" i="4" s="1"/>
  <c r="F9" i="4"/>
  <c r="I9" i="4" s="1"/>
  <c r="F8" i="4"/>
  <c r="I8" i="4" s="1"/>
  <c r="F6" i="4"/>
  <c r="I6" i="4" s="1"/>
  <c r="I16" i="3"/>
  <c r="I19" i="3"/>
  <c r="I18" i="3"/>
  <c r="I12" i="3"/>
  <c r="I14" i="3"/>
  <c r="F40" i="1"/>
  <c r="F34" i="1" s="1"/>
  <c r="F51" i="1"/>
  <c r="I51" i="1" s="1"/>
  <c r="F50" i="1"/>
  <c r="I50" i="1" s="1"/>
  <c r="I37" i="1"/>
  <c r="E14" i="1"/>
  <c r="K14" i="1"/>
  <c r="F11" i="1"/>
  <c r="I31" i="1"/>
  <c r="F30" i="1"/>
  <c r="I30" i="1" s="1"/>
  <c r="I6" i="5" l="1"/>
  <c r="F4" i="5"/>
  <c r="I4" i="5" s="1"/>
  <c r="I29" i="3"/>
  <c r="I11" i="3"/>
  <c r="I20" i="3"/>
  <c r="I13" i="3"/>
  <c r="I15" i="3"/>
  <c r="I29" i="5"/>
  <c r="I23" i="5"/>
  <c r="I58" i="4"/>
  <c r="I35" i="4" s="1"/>
  <c r="I33" i="4"/>
  <c r="F4" i="4"/>
  <c r="I40" i="1"/>
  <c r="I34" i="1" s="1"/>
  <c r="I27" i="4"/>
  <c r="I29" i="6"/>
  <c r="F4" i="6"/>
  <c r="E11" i="6"/>
  <c r="F11" i="6" s="1"/>
  <c r="I11" i="6" s="1"/>
  <c r="I6" i="6"/>
  <c r="E12" i="1"/>
  <c r="F12" i="1" s="1"/>
  <c r="F14" i="1"/>
  <c r="K15" i="1"/>
  <c r="I10" i="3" l="1"/>
  <c r="I9" i="3" s="1"/>
  <c r="I33" i="3" s="1"/>
  <c r="F3" i="5"/>
  <c r="F3" i="4"/>
  <c r="I3" i="4" s="1"/>
  <c r="I63" i="4" s="1"/>
  <c r="I4" i="4"/>
  <c r="F3" i="6"/>
  <c r="I3" i="6" s="1"/>
  <c r="I37" i="6" s="1"/>
  <c r="I4" i="6"/>
  <c r="F9" i="1"/>
  <c r="I3" i="5" l="1"/>
  <c r="I47" i="5" s="1"/>
  <c r="F47" i="1"/>
  <c r="F27" i="1"/>
  <c r="I22" i="1"/>
  <c r="I14" i="1"/>
  <c r="F18" i="1"/>
  <c r="I18" i="1" s="1"/>
  <c r="I12" i="1"/>
  <c r="L47" i="5" l="1"/>
  <c r="G51" i="5"/>
  <c r="F32" i="1"/>
  <c r="I32" i="1" s="1"/>
  <c r="I27" i="1"/>
  <c r="I24" i="1" s="1"/>
  <c r="F24" i="1"/>
  <c r="F10" i="1"/>
  <c r="I10" i="1" s="1"/>
  <c r="F8" i="1"/>
  <c r="I8" i="1" s="1"/>
  <c r="F6" i="1"/>
  <c r="F4" i="1" l="1"/>
  <c r="F3" i="1" s="1"/>
  <c r="F52" i="1" s="1"/>
  <c r="I6" i="1"/>
  <c r="I4" i="1" l="1"/>
  <c r="I3" i="1"/>
  <c r="I52" i="1"/>
  <c r="K51" i="1" s="1"/>
</calcChain>
</file>

<file path=xl/sharedStrings.xml><?xml version="1.0" encoding="utf-8"?>
<sst xmlns="http://schemas.openxmlformats.org/spreadsheetml/2006/main" count="317" uniqueCount="123">
  <si>
    <t>№</t>
  </si>
  <si>
    <t>Статьи расходов*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</si>
  <si>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</si>
  <si>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</si>
  <si>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</si>
  <si>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</si>
  <si>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</si>
  <si>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(собственный вклад)</t>
  </si>
  <si>
    <t>Другие источники со финансирования</t>
  </si>
  <si>
    <t>Средства гранта</t>
  </si>
  <si>
    <t>Административные затраты:</t>
  </si>
  <si>
    <t>1) заработная плата, в том числе:</t>
  </si>
  <si>
    <t>Руководитель проекта</t>
  </si>
  <si>
    <t>месяц</t>
  </si>
  <si>
    <t>Координатор проекта</t>
  </si>
  <si>
    <t>бухгалтер</t>
  </si>
  <si>
    <t>2) социальный налог и социальные отчисления</t>
  </si>
  <si>
    <t>3) обязательное медицинское страхование</t>
  </si>
  <si>
    <t>4) банковские услуги</t>
  </si>
  <si>
    <t>5) расходы на оплату услуг связи</t>
  </si>
  <si>
    <t>6) коммунальные услуги и (или) эксплуатационные расходы</t>
  </si>
  <si>
    <t>-</t>
  </si>
  <si>
    <t>7) расходы на оплату аренды за помещения</t>
  </si>
  <si>
    <t>м2\мес</t>
  </si>
  <si>
    <t>8) расходные материалы, приобретение товаров, необходимых для обслуживания и содержания основных средств и другие запасы, в том числе:</t>
  </si>
  <si>
    <t>бумага</t>
  </si>
  <si>
    <t>пачка</t>
  </si>
  <si>
    <t>канцтовары</t>
  </si>
  <si>
    <t>9) прочие расходы, в том числе:</t>
  </si>
  <si>
    <t>Материально-техническое обеспечение</t>
  </si>
  <si>
    <r>
      <t>экран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PROscreen TLZ3120</t>
    </r>
  </si>
  <si>
    <t>штук</t>
  </si>
  <si>
    <t>Прямые расходы:</t>
  </si>
  <si>
    <r>
      <t xml:space="preserve">1) </t>
    </r>
    <r>
      <rPr>
        <b/>
        <i/>
        <sz val="12"/>
        <color theme="1"/>
        <rFont val="Times New Roman"/>
        <family val="1"/>
        <charset val="204"/>
      </rPr>
      <t>Расширение и совершенствование функционала сайта kazkenes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</t>
    </r>
  </si>
  <si>
    <t>работы и услуги физических лиц, в том числе:</t>
  </si>
  <si>
    <t>Услуга редактора сайта</t>
  </si>
  <si>
    <t>услуга</t>
  </si>
  <si>
    <t>работы и услуги юридических лиц, в том числе:</t>
  </si>
  <si>
    <t>Услуга по технической поддержке сайта, созданию и ведению индивидуального профиля на сайте</t>
  </si>
  <si>
    <r>
      <t>2)</t>
    </r>
    <r>
      <rPr>
        <b/>
        <i/>
        <sz val="12"/>
        <color rgb="FF000000"/>
        <rFont val="Times New Roman"/>
        <family val="1"/>
        <charset val="204"/>
      </rPr>
      <t>Организация и проведение 6-ти обучающих онлайн-семинаров для общественных советов всех уровней по повышению потенциала общественных советов, по проведению общественного контроля, эффективным механизмам взаимодействия общественных советов с населением, госорганами.</t>
    </r>
  </si>
  <si>
    <t>1 800 000</t>
  </si>
  <si>
    <t>расходы по оплате работ и услуг, оказываемых юридическими и физическими лицами, в том числе:</t>
  </si>
  <si>
    <t>Услуга тренера</t>
  </si>
  <si>
    <t>тренер</t>
  </si>
  <si>
    <r>
      <t xml:space="preserve">3) </t>
    </r>
    <r>
      <rPr>
        <b/>
        <i/>
        <sz val="12"/>
        <color rgb="FF000000"/>
        <rFont val="Times New Roman"/>
        <family val="1"/>
        <charset val="204"/>
      </rPr>
      <t>Проведение работ по анализу практики деятельности региональных (городских, районных, областных, гг.Нур-Султан, Алматы, Шымкент) и республиканских общественных советов</t>
    </r>
  </si>
  <si>
    <t>9 800 000</t>
  </si>
  <si>
    <t>Услуги по проведению  анализа практики деятельности региональных общественных советов</t>
  </si>
  <si>
    <t>Услуга по проведению анализа практики деятельности республиканских общественных советов</t>
  </si>
  <si>
    <t>Итого:</t>
  </si>
  <si>
    <t>Другие источники софинансирования</t>
  </si>
  <si>
    <t>Специалист по связи с обществннностью</t>
  </si>
  <si>
    <t>33м2\9мес</t>
  </si>
  <si>
    <t>сн</t>
  </si>
  <si>
    <t>со</t>
  </si>
  <si>
    <t>осмс</t>
  </si>
  <si>
    <t>специалист со связью с общественностью</t>
  </si>
  <si>
    <t>офис менеджер</t>
  </si>
  <si>
    <t>Специалист по связи с общественностью</t>
  </si>
  <si>
    <t>32м2\9мес</t>
  </si>
  <si>
    <t xml:space="preserve">Комплект мини-типография на базе Canon </t>
  </si>
  <si>
    <t>2 000 000</t>
  </si>
  <si>
    <r>
      <t xml:space="preserve">1) </t>
    </r>
    <r>
      <rPr>
        <b/>
        <i/>
        <sz val="12"/>
        <color theme="1"/>
        <rFont val="Times New Roman"/>
        <family val="1"/>
        <charset val="204"/>
      </rPr>
      <t xml:space="preserve">Разработка программы </t>
    </r>
    <r>
      <rPr>
        <b/>
        <i/>
        <sz val="12"/>
        <color rgb="FF000000"/>
        <rFont val="Times New Roman"/>
        <family val="1"/>
        <charset val="204"/>
      </rPr>
      <t>и методических материалов</t>
    </r>
    <r>
      <rPr>
        <b/>
        <i/>
        <sz val="12"/>
        <color theme="1"/>
        <rFont val="Times New Roman"/>
        <family val="1"/>
        <charset val="204"/>
      </rPr>
      <t xml:space="preserve"> по курсу повышения квалификации НПО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</t>
    </r>
  </si>
  <si>
    <t>Услуга методиста</t>
  </si>
  <si>
    <r>
      <t>2</t>
    </r>
    <r>
      <rPr>
        <b/>
        <i/>
        <sz val="12"/>
        <color rgb="FF000000"/>
        <rFont val="Times New Roman"/>
        <family val="1"/>
        <charset val="204"/>
      </rPr>
      <t>) Проведение учебных занятий по курсу повышения квалификации НПО</t>
    </r>
  </si>
  <si>
    <t>Услуга тренеров по проведению учебных занятий в рамках повышения квалификации НПО</t>
  </si>
  <si>
    <r>
      <t>3)</t>
    </r>
    <r>
      <rPr>
        <b/>
        <i/>
        <sz val="12"/>
        <color rgb="FF000000"/>
        <rFont val="Times New Roman"/>
        <family val="1"/>
        <charset val="204"/>
      </rPr>
      <t xml:space="preserve">Организация онлайн-школы социального предпринимательства «Өрелі ұрпақ» (с охватом не менее 160 участников) </t>
    </r>
  </si>
  <si>
    <t>Услуги методиста</t>
  </si>
  <si>
    <t>1 000 000</t>
  </si>
  <si>
    <t>4) Разработка методологии и платформы для дистанционного и мобильного обучения</t>
  </si>
  <si>
    <t>Услуга по разработке методологии для дистанционного и мобильного обучения</t>
  </si>
  <si>
    <t>2 250 000</t>
  </si>
  <si>
    <t>Услуги  IT-компании по разработке интернет-платформы для дистанционного и мобильного обучения</t>
  </si>
  <si>
    <t>12 000 000</t>
  </si>
  <si>
    <t>5) Организация студии онлайн и цифровых курсов обучения (вебинары, онлайн курсы, учебное видео, MOOС (массовые открытые онлайн курсы)</t>
  </si>
  <si>
    <t>Услуги по организации работы онлайн и цифровых курсов обучения</t>
  </si>
  <si>
    <t>Расходы по аренде  помещения для проведения онлайн курсов обучения</t>
  </si>
  <si>
    <t>офис-менеджер</t>
  </si>
  <si>
    <r>
      <t>ноутбук</t>
    </r>
    <r>
      <rPr>
        <sz val="11"/>
        <color theme="1"/>
        <rFont val="Times New Roman"/>
        <family val="1"/>
        <charset val="204"/>
      </rPr>
      <t xml:space="preserve"> ACER ASPIRE 3 A315-34 C41TUW (NX.HE3ER.011) </t>
    </r>
  </si>
  <si>
    <t>Услуга технической поддержки онлайн школы</t>
  </si>
  <si>
    <t>50м2\9мес</t>
  </si>
  <si>
    <r>
      <t xml:space="preserve">1) </t>
    </r>
    <r>
      <rPr>
        <b/>
        <sz val="12"/>
        <color theme="1"/>
        <rFont val="Times New Roman"/>
        <family val="1"/>
        <charset val="204"/>
      </rPr>
      <t>Анализ деятельности региональных гражданских (ресурсных) центров НПО по исполнению индикаторов эффективности за 2018-2020 годы с замерами динамики.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i/>
        <sz val="12"/>
        <color rgb="FF000000"/>
        <rFont val="Times New Roman"/>
        <family val="1"/>
        <charset val="204"/>
      </rPr>
      <t>Разработка ключевых показателей результативности (KPI) по оценке  деятельности региональных гражданских центров. Разработка стандартов работы региональных гражданских центров</t>
    </r>
  </si>
  <si>
    <t>Услуга консультанта-аналитика</t>
  </si>
  <si>
    <t xml:space="preserve">2) Проведение обучения  региональных гражданских центров </t>
  </si>
  <si>
    <t>Услуги тренеров-консультантов</t>
  </si>
  <si>
    <r>
      <t>3) организация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i/>
        <sz val="12"/>
        <color rgb="FF000000"/>
        <rFont val="Times New Roman"/>
        <family val="1"/>
        <charset val="204"/>
      </rPr>
      <t xml:space="preserve">взаимодействия с местными исполнительными органами по совершенствованию механизмов взаимодействия, участия в грантовом финансировании. </t>
    </r>
  </si>
  <si>
    <t>Услуги  партнерских организаций в регионах</t>
  </si>
  <si>
    <t>4) Проведение ярмарки социальных идей, проектов и программ</t>
  </si>
  <si>
    <t>Услуга по проведению ярмарки социальных идей, проектов и программ</t>
  </si>
  <si>
    <r>
      <t>1</t>
    </r>
    <r>
      <rPr>
        <b/>
        <i/>
        <sz val="12"/>
        <color rgb="FF000000"/>
        <rFont val="Times New Roman"/>
        <family val="1"/>
        <charset val="204"/>
      </rPr>
      <t>) Организация и проведение международных диалоговых площадок казахстанских НПО  с участием дипломатических миссий</t>
    </r>
    <r>
      <rPr>
        <sz val="12"/>
        <color rgb="FF000000"/>
        <rFont val="Times New Roman"/>
        <family val="1"/>
        <charset val="204"/>
      </rPr>
      <t xml:space="preserve"> </t>
    </r>
  </si>
  <si>
    <t>Услуга по организации и проведению диалоговых площадок</t>
  </si>
  <si>
    <t>2) Участие казахстанских НПО в международных  для отстаивания позиций Казахстана и продвижения достижений в социально-экономической и общественно-политических сферах.</t>
  </si>
  <si>
    <t>Услуга по организации участия казахстанских НПО в международных  для отстаивания позиций Казахстана и продвижения достижений в социально-экономической и общественно-политических сферах.</t>
  </si>
  <si>
    <t>30м2\9мес</t>
  </si>
  <si>
    <t>Проектный менеджер</t>
  </si>
  <si>
    <t xml:space="preserve">Смета расходов по реализации социального проекта </t>
  </si>
  <si>
    <r>
      <t xml:space="preserve">Грантополучатель: </t>
    </r>
    <r>
      <rPr>
        <sz val="12"/>
        <rFont val="Times New Roman"/>
        <family val="1"/>
        <charset val="204"/>
      </rPr>
      <t>Объединение юридических лиц в форме ассоциации «Гражданский Альянс Казахстана»</t>
    </r>
  </si>
  <si>
    <r>
      <t>Сумма гранта:</t>
    </r>
    <r>
      <rPr>
        <sz val="12"/>
        <color theme="1"/>
        <rFont val="Times New Roman"/>
        <family val="1"/>
        <charset val="204"/>
      </rPr>
      <t xml:space="preserve"> 40 953 000 (сорок миллионов девятьсот пятьдесят три тысячи) тенге</t>
    </r>
  </si>
  <si>
    <t>Статьи расходов</t>
  </si>
  <si>
    <t>Стоимость, тенге</t>
  </si>
  <si>
    <t>Всего, тенге</t>
  </si>
  <si>
    <t>Заявитель (софинансирование)</t>
  </si>
  <si>
    <t>Административные расходы:</t>
  </si>
  <si>
    <t>Заработная плата, в том числе:</t>
  </si>
  <si>
    <t>Специалист по связям с общественностью</t>
  </si>
  <si>
    <t>Бухгалтер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</si>
  <si>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</si>
  <si>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</si>
  <si>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</si>
  <si>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Расходы на оплату услуг связи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</si>
  <si>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</si>
  <si>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Канелярские товары</t>
  </si>
  <si>
    <t>Малые гранты</t>
  </si>
  <si>
    <t>Расходы по оплате работ и услуг, оказываемых юридическими и физическими лицами, в том числе:</t>
  </si>
  <si>
    <t>Услуги юриста</t>
  </si>
  <si>
    <r>
      <rPr>
        <b/>
        <sz val="12"/>
        <color theme="1"/>
        <rFont val="Times New Roman"/>
        <family val="1"/>
        <charset val="204"/>
      </rPr>
      <t>Мероприятие 3.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Популяризация и информационное сопровождение развития общественного контроля</t>
    </r>
  </si>
  <si>
    <t>Мероприятие 2. Организация конкурса малых грантов и выделение не менее 60 малых грантов (по 500 тыс. тг.) для проведения общественного контроля по актуальным, социально значимым вопросам</t>
  </si>
  <si>
    <t>Мероприятие 1. Организация групп общественного контроля в 17-ти регионах</t>
  </si>
  <si>
    <t>Услуги по организации групп общественного контроля в регионах</t>
  </si>
  <si>
    <t>Приложение №  2
 к Договору о предоставлении гранта 
 от «1» марта 2021 года № 1</t>
  </si>
  <si>
    <r>
      <t>Тема гранта:</t>
    </r>
    <r>
      <rPr>
        <sz val="12"/>
        <color theme="1"/>
        <rFont val="Times New Roman"/>
        <family val="1"/>
        <charset val="204"/>
      </rPr>
      <t xml:space="preserve"> "Организация комплекса мероприятий, направленных на развитие системы общественного контроля"</t>
    </r>
  </si>
  <si>
    <t>Расходы на оплату аренды за помещения (45 кв. м.* 5 000 тенге)</t>
  </si>
  <si>
    <r>
      <t xml:space="preserve">С Приложением № 2 ознакомлен и согласен:
</t>
    </r>
    <r>
      <rPr>
        <b/>
        <sz val="12"/>
        <color theme="1"/>
        <rFont val="Times New Roman"/>
        <family val="1"/>
        <charset val="204"/>
      </rPr>
      <t xml:space="preserve">Грантополучатель:
ОЮЛ в форме ассоциации «Гражданский Альянс Казахстана»
</t>
    </r>
    <r>
      <rPr>
        <sz val="12"/>
        <color theme="1"/>
        <rFont val="Times New Roman"/>
        <family val="1"/>
        <charset val="204"/>
      </rPr>
      <t xml:space="preserve">
Директор _________________ / Тажибаев А.Т.
                                               М.П.
</t>
    </r>
    <r>
      <rPr>
        <b/>
        <sz val="12"/>
        <color theme="1"/>
        <rFont val="Times New Roman"/>
        <family val="1"/>
        <charset val="204"/>
      </rPr>
      <t xml:space="preserve">
«СОГЛАСОВАНО»
Грантодатель:
НАО «Центр поддержки гражданских инициатив»</t>
    </r>
    <r>
      <rPr>
        <sz val="12"/>
        <color theme="1"/>
        <rFont val="Times New Roman"/>
        <family val="1"/>
        <charset val="204"/>
      </rPr>
      <t xml:space="preserve">
Председатель Правления 
_________________ / Диас Л.
Заместитель Председателя Правления 
_________________ / Абенова Б.М.
Директор проектного офиса по государственному
грантовому финансированию                           
_________________ / Сариев А.У.
Главный менеджер проектного офиса по государственному 
грантовому финансированию
 ________________ Сарбалина А.С.</t>
    </r>
  </si>
  <si>
    <t>Услуги сьемки и монтажа  видеороликов для размещениев в социальных сетях (на казахском и русском языках, хронометраж 1 минута)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</si>
</sst>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₽_-;\-* #,##0\ _₽_-;_-* &quot;-&quot;\ _₽_-;_-@_-"/>
    <numFmt numFmtId="165" formatCode="#,##0\ _₽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3" fontId="0" fillId="0" borderId="0" xfId="0" applyNumberFormat="1"/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6" fillId="0" borderId="4" xfId="0" applyFont="1" applyBorder="1" applyAlignment="1">
      <alignment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5" fillId="0" borderId="4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3" fontId="2" fillId="7" borderId="4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/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/>
    </xf>
    <xf numFmtId="0" fontId="10" fillId="0" borderId="12" xfId="0" applyFont="1" applyFill="1" applyBorder="1"/>
    <xf numFmtId="0" fontId="1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2" fillId="3" borderId="19" xfId="0" applyNumberFormat="1" applyFont="1" applyFill="1" applyBorder="1" applyAlignment="1">
      <alignment horizontal="center" vertical="center" wrapText="1"/>
    </xf>
    <xf numFmtId="3" fontId="2" fillId="3" borderId="18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tabSelected="1" view="pageBreakPreview" zoomScale="60" zoomScaleNormal="60" workbookViewId="0">
      <selection activeCell="M5" sqref="M5"/>
    </sheetView>
  </sheetViews>
  <sheetFormatPr defaultColWidth="9.140625" defaultRowHeight="15.75" x14ac:dyDescent="0.25"/>
  <cols>
    <col min="1" max="1" width="4.7109375" style="90" customWidth="1"/>
    <col min="2" max="2" width="58.140625" style="87" customWidth="1"/>
    <col min="3" max="3" width="12.7109375" style="81" customWidth="1"/>
    <col min="4" max="4" width="10" style="81" customWidth="1"/>
    <col min="5" max="5" width="15.28515625" style="81" customWidth="1"/>
    <col min="6" max="6" width="18.42578125" style="81" bestFit="1" customWidth="1"/>
    <col min="7" max="7" width="14.42578125" style="81" customWidth="1"/>
    <col min="8" max="8" width="15.5703125" style="81" customWidth="1"/>
    <col min="9" max="9" width="18.42578125" style="81" bestFit="1" customWidth="1"/>
    <col min="10" max="16384" width="9.140625" style="87"/>
  </cols>
  <sheetData>
    <row r="1" spans="1:9" s="97" customFormat="1" ht="58.5" customHeight="1" x14ac:dyDescent="0.25">
      <c r="A1" s="90"/>
      <c r="B1" s="82"/>
      <c r="C1" s="83"/>
      <c r="D1" s="84"/>
      <c r="E1" s="85"/>
      <c r="F1" s="85"/>
      <c r="G1" s="111" t="s">
        <v>118</v>
      </c>
      <c r="H1" s="111"/>
      <c r="I1" s="111"/>
    </row>
    <row r="2" spans="1:9" s="97" customFormat="1" ht="15.75" customHeight="1" x14ac:dyDescent="0.25">
      <c r="A2" s="90"/>
      <c r="B2" s="82"/>
      <c r="C2" s="83"/>
      <c r="D2" s="84"/>
      <c r="E2" s="85"/>
      <c r="F2" s="85"/>
      <c r="G2" s="86"/>
      <c r="H2" s="86"/>
      <c r="I2" s="86"/>
    </row>
    <row r="3" spans="1:9" s="97" customFormat="1" x14ac:dyDescent="0.25">
      <c r="A3" s="112" t="s">
        <v>94</v>
      </c>
      <c r="B3" s="112"/>
      <c r="C3" s="112"/>
      <c r="D3" s="112"/>
      <c r="E3" s="112"/>
      <c r="F3" s="112"/>
      <c r="G3" s="112"/>
      <c r="H3" s="112"/>
      <c r="I3" s="112"/>
    </row>
    <row r="4" spans="1:9" s="97" customFormat="1" ht="15.75" customHeight="1" x14ac:dyDescent="0.25">
      <c r="A4" s="113" t="s">
        <v>95</v>
      </c>
      <c r="B4" s="114"/>
      <c r="C4" s="114"/>
      <c r="D4" s="114"/>
      <c r="E4" s="114"/>
      <c r="F4" s="114"/>
      <c r="G4" s="114"/>
      <c r="H4" s="114"/>
      <c r="I4" s="114"/>
    </row>
    <row r="5" spans="1:9" s="97" customFormat="1" ht="15.75" customHeight="1" x14ac:dyDescent="0.25">
      <c r="A5" s="113" t="s">
        <v>119</v>
      </c>
      <c r="B5" s="113"/>
      <c r="C5" s="113"/>
      <c r="D5" s="113"/>
      <c r="E5" s="113"/>
      <c r="F5" s="113"/>
      <c r="G5" s="113"/>
      <c r="H5" s="113"/>
      <c r="I5" s="113"/>
    </row>
    <row r="6" spans="1:9" s="97" customFormat="1" ht="15.75" customHeight="1" x14ac:dyDescent="0.25">
      <c r="A6" s="113" t="s">
        <v>96</v>
      </c>
      <c r="B6" s="114"/>
      <c r="C6" s="114"/>
      <c r="D6" s="114"/>
      <c r="E6" s="114"/>
      <c r="F6" s="114"/>
      <c r="G6" s="114"/>
      <c r="H6" s="114"/>
      <c r="I6" s="114"/>
    </row>
    <row r="7" spans="1:9" ht="33.75" customHeight="1" x14ac:dyDescent="0.25">
      <c r="A7" s="117" t="s">
        <v>0</v>
      </c>
      <c r="B7" s="117" t="s">
        <v>97</v>
      </c>
      <c r="C7" s="120" t="s">
        <v>2</v>
      </c>
      <c r="D7" s="117" t="s">
        <v>3</v>
      </c>
      <c r="E7" s="120" t="s">
        <v>98</v>
      </c>
      <c r="F7" s="120" t="s">
        <v>99</v>
      </c>
      <c r="G7" s="117" t="s">
        <v>6</v>
      </c>
      <c r="H7" s="118"/>
      <c r="I7" s="118"/>
    </row>
    <row r="8" spans="1:9" ht="59.25" customHeight="1" x14ac:dyDescent="0.25">
      <c r="A8" s="119"/>
      <c r="B8" s="118"/>
      <c r="C8" s="118"/>
      <c r="D8" s="118"/>
      <c r="E8" s="118"/>
      <c r="F8" s="118"/>
      <c r="G8" s="109" t="s">
        <v>100</v>
      </c>
      <c r="H8" s="109" t="s">
        <v>49</v>
      </c>
      <c r="I8" s="109" t="s">
        <v>9</v>
      </c>
    </row>
    <row r="9" spans="1:9" x14ac:dyDescent="0.25">
      <c r="A9" s="91">
        <v>1</v>
      </c>
      <c r="B9" s="98" t="s">
        <v>101</v>
      </c>
      <c r="C9" s="102"/>
      <c r="D9" s="103"/>
      <c r="E9" s="93"/>
      <c r="F9" s="94">
        <f>F10+F15+F16+F17+F18+F19+F20</f>
        <v>6503000.4000000004</v>
      </c>
      <c r="G9" s="93"/>
      <c r="H9" s="93"/>
      <c r="I9" s="94">
        <f>I10+I15+I16+I17+I18+I19+I20</f>
        <v>6503000.4000000004</v>
      </c>
    </row>
    <row r="10" spans="1:9" x14ac:dyDescent="0.25">
      <c r="A10" s="89"/>
      <c r="B10" s="98" t="s">
        <v>102</v>
      </c>
      <c r="C10" s="102"/>
      <c r="D10" s="103"/>
      <c r="E10" s="93"/>
      <c r="F10" s="94">
        <f>SUM(F11:F14)</f>
        <v>3780000</v>
      </c>
      <c r="G10" s="93"/>
      <c r="H10" s="93"/>
      <c r="I10" s="94">
        <f>SUM(I11:I14)</f>
        <v>3780000</v>
      </c>
    </row>
    <row r="11" spans="1:9" x14ac:dyDescent="0.25">
      <c r="A11" s="89"/>
      <c r="B11" s="99" t="s">
        <v>12</v>
      </c>
      <c r="C11" s="102" t="s">
        <v>13</v>
      </c>
      <c r="D11" s="103">
        <v>9</v>
      </c>
      <c r="E11" s="93">
        <v>100000</v>
      </c>
      <c r="F11" s="93">
        <f>D11*E11</f>
        <v>900000</v>
      </c>
      <c r="G11" s="93"/>
      <c r="H11" s="93"/>
      <c r="I11" s="93">
        <f>F11</f>
        <v>900000</v>
      </c>
    </row>
    <row r="12" spans="1:9" x14ac:dyDescent="0.25">
      <c r="A12" s="89"/>
      <c r="B12" s="99" t="s">
        <v>93</v>
      </c>
      <c r="C12" s="102" t="s">
        <v>13</v>
      </c>
      <c r="D12" s="103">
        <v>9</v>
      </c>
      <c r="E12" s="93">
        <v>160000</v>
      </c>
      <c r="F12" s="93">
        <f t="shared" ref="F12:F14" si="0">D12*E12</f>
        <v>1440000</v>
      </c>
      <c r="G12" s="93"/>
      <c r="H12" s="93"/>
      <c r="I12" s="93">
        <f t="shared" ref="I12:I15" si="1">F12</f>
        <v>1440000</v>
      </c>
    </row>
    <row r="13" spans="1:9" x14ac:dyDescent="0.25">
      <c r="A13" s="89"/>
      <c r="B13" s="99" t="s">
        <v>103</v>
      </c>
      <c r="C13" s="102" t="s">
        <v>13</v>
      </c>
      <c r="D13" s="103">
        <v>9</v>
      </c>
      <c r="E13" s="93">
        <v>80000</v>
      </c>
      <c r="F13" s="93">
        <f t="shared" si="0"/>
        <v>720000</v>
      </c>
      <c r="G13" s="93"/>
      <c r="H13" s="93"/>
      <c r="I13" s="93">
        <f t="shared" si="1"/>
        <v>720000</v>
      </c>
    </row>
    <row r="14" spans="1:9" x14ac:dyDescent="0.25">
      <c r="A14" s="89"/>
      <c r="B14" s="99" t="s">
        <v>104</v>
      </c>
      <c r="C14" s="102" t="s">
        <v>13</v>
      </c>
      <c r="D14" s="103">
        <v>9</v>
      </c>
      <c r="E14" s="93">
        <v>80000</v>
      </c>
      <c r="F14" s="93">
        <f t="shared" si="0"/>
        <v>720000</v>
      </c>
      <c r="G14" s="93"/>
      <c r="H14" s="93"/>
      <c r="I14" s="93">
        <f t="shared" si="1"/>
        <v>720000</v>
      </c>
    </row>
    <row r="15" spans="1:9" x14ac:dyDescent="0.25">
      <c r="A15" s="92"/>
      <c r="B15" s="98" t="s">
        <v>105</v>
      </c>
      <c r="C15" s="104" t="s">
        <v>13</v>
      </c>
      <c r="D15" s="105">
        <v>9</v>
      </c>
      <c r="E15" s="96">
        <f>(9500+5040+8336)+(2520+4168)*2</f>
        <v>36252</v>
      </c>
      <c r="F15" s="94">
        <f>D15*E15</f>
        <v>326268</v>
      </c>
      <c r="G15" s="96"/>
      <c r="H15" s="96"/>
      <c r="I15" s="96">
        <f t="shared" si="1"/>
        <v>326268</v>
      </c>
    </row>
    <row r="16" spans="1:9" x14ac:dyDescent="0.25">
      <c r="A16" s="89"/>
      <c r="B16" s="98" t="s">
        <v>106</v>
      </c>
      <c r="C16" s="104" t="s">
        <v>13</v>
      </c>
      <c r="D16" s="108">
        <v>9</v>
      </c>
      <c r="E16" s="94">
        <f>(E12+E13+E14)*2%</f>
        <v>6400</v>
      </c>
      <c r="F16" s="94">
        <f t="shared" ref="F16:F19" si="2">D16*E16</f>
        <v>57600</v>
      </c>
      <c r="G16" s="94"/>
      <c r="H16" s="94"/>
      <c r="I16" s="94">
        <f t="shared" ref="I16:I21" si="3">F16</f>
        <v>57600</v>
      </c>
    </row>
    <row r="17" spans="1:9" x14ac:dyDescent="0.25">
      <c r="A17" s="92"/>
      <c r="B17" s="98" t="s">
        <v>107</v>
      </c>
      <c r="C17" s="104" t="s">
        <v>13</v>
      </c>
      <c r="D17" s="105">
        <v>9</v>
      </c>
      <c r="E17" s="96">
        <v>5789.6</v>
      </c>
      <c r="F17" s="94">
        <f t="shared" si="2"/>
        <v>52106.400000000001</v>
      </c>
      <c r="G17" s="95"/>
      <c r="H17" s="95"/>
      <c r="I17" s="96">
        <f t="shared" si="3"/>
        <v>52106.400000000001</v>
      </c>
    </row>
    <row r="18" spans="1:9" x14ac:dyDescent="0.25">
      <c r="A18" s="92"/>
      <c r="B18" s="98" t="s">
        <v>108</v>
      </c>
      <c r="C18" s="106" t="s">
        <v>13</v>
      </c>
      <c r="D18" s="105">
        <v>9</v>
      </c>
      <c r="E18" s="96">
        <v>15000</v>
      </c>
      <c r="F18" s="94">
        <f t="shared" si="2"/>
        <v>135000</v>
      </c>
      <c r="G18" s="95"/>
      <c r="H18" s="95"/>
      <c r="I18" s="96">
        <f t="shared" si="3"/>
        <v>135000</v>
      </c>
    </row>
    <row r="19" spans="1:9" ht="31.5" x14ac:dyDescent="0.25">
      <c r="A19" s="89"/>
      <c r="B19" s="98" t="s">
        <v>120</v>
      </c>
      <c r="C19" s="104" t="s">
        <v>13</v>
      </c>
      <c r="D19" s="108">
        <v>9</v>
      </c>
      <c r="E19" s="94">
        <f>45*5000</f>
        <v>225000</v>
      </c>
      <c r="F19" s="94">
        <f t="shared" si="2"/>
        <v>2025000</v>
      </c>
      <c r="G19" s="93"/>
      <c r="H19" s="93"/>
      <c r="I19" s="94">
        <f t="shared" si="3"/>
        <v>2025000</v>
      </c>
    </row>
    <row r="20" spans="1:9" ht="47.25" x14ac:dyDescent="0.25">
      <c r="A20" s="89"/>
      <c r="B20" s="98" t="s">
        <v>109</v>
      </c>
      <c r="C20" s="102"/>
      <c r="D20" s="103"/>
      <c r="E20" s="93"/>
      <c r="F20" s="94">
        <f>F21</f>
        <v>127026</v>
      </c>
      <c r="G20" s="93"/>
      <c r="H20" s="93"/>
      <c r="I20" s="94">
        <f t="shared" si="3"/>
        <v>127026</v>
      </c>
    </row>
    <row r="21" spans="1:9" x14ac:dyDescent="0.25">
      <c r="A21" s="89"/>
      <c r="B21" s="99" t="s">
        <v>110</v>
      </c>
      <c r="C21" s="102" t="s">
        <v>13</v>
      </c>
      <c r="D21" s="103">
        <v>9</v>
      </c>
      <c r="E21" s="93">
        <v>14114</v>
      </c>
      <c r="F21" s="93">
        <f>D21*E21</f>
        <v>127026</v>
      </c>
      <c r="G21" s="93"/>
      <c r="H21" s="93"/>
      <c r="I21" s="93">
        <f t="shared" si="3"/>
        <v>127026</v>
      </c>
    </row>
    <row r="22" spans="1:9" x14ac:dyDescent="0.25">
      <c r="A22" s="91">
        <v>2</v>
      </c>
      <c r="B22" s="100" t="s">
        <v>32</v>
      </c>
      <c r="C22" s="107"/>
      <c r="D22" s="103"/>
      <c r="E22" s="93"/>
      <c r="F22" s="94">
        <f>F23+F26+F30</f>
        <v>34450000</v>
      </c>
      <c r="G22" s="93"/>
      <c r="H22" s="93"/>
      <c r="I22" s="94">
        <f>I23+I26+I30</f>
        <v>34450000</v>
      </c>
    </row>
    <row r="23" spans="1:9" ht="31.5" x14ac:dyDescent="0.25">
      <c r="A23" s="91"/>
      <c r="B23" s="98" t="s">
        <v>116</v>
      </c>
      <c r="C23" s="107"/>
      <c r="D23" s="103"/>
      <c r="E23" s="93"/>
      <c r="F23" s="94">
        <f>F24</f>
        <v>3400000</v>
      </c>
      <c r="G23" s="93"/>
      <c r="H23" s="93"/>
      <c r="I23" s="94">
        <f>F23</f>
        <v>3400000</v>
      </c>
    </row>
    <row r="24" spans="1:9" ht="31.5" x14ac:dyDescent="0.25">
      <c r="A24" s="91"/>
      <c r="B24" s="98" t="s">
        <v>112</v>
      </c>
      <c r="C24" s="107"/>
      <c r="D24" s="103"/>
      <c r="E24" s="93"/>
      <c r="F24" s="94">
        <f>F25</f>
        <v>3400000</v>
      </c>
      <c r="G24" s="93"/>
      <c r="H24" s="93"/>
      <c r="I24" s="94">
        <f>I25</f>
        <v>3400000</v>
      </c>
    </row>
    <row r="25" spans="1:9" ht="31.5" x14ac:dyDescent="0.25">
      <c r="A25" s="91"/>
      <c r="B25" s="101" t="s">
        <v>117</v>
      </c>
      <c r="C25" s="107" t="s">
        <v>36</v>
      </c>
      <c r="D25" s="103">
        <v>17</v>
      </c>
      <c r="E25" s="93">
        <v>200000</v>
      </c>
      <c r="F25" s="93">
        <f>E25*D25</f>
        <v>3400000</v>
      </c>
      <c r="G25" s="93"/>
      <c r="H25" s="93"/>
      <c r="I25" s="93">
        <f>F25</f>
        <v>3400000</v>
      </c>
    </row>
    <row r="26" spans="1:9" ht="78.75" x14ac:dyDescent="0.25">
      <c r="A26" s="89"/>
      <c r="B26" s="110" t="s">
        <v>115</v>
      </c>
      <c r="C26" s="107"/>
      <c r="D26" s="103"/>
      <c r="E26" s="93"/>
      <c r="F26" s="94">
        <f>F27+F29</f>
        <v>30500000</v>
      </c>
      <c r="G26" s="93"/>
      <c r="H26" s="93"/>
      <c r="I26" s="94">
        <f>SUM(I27+I29)</f>
        <v>30500000</v>
      </c>
    </row>
    <row r="27" spans="1:9" ht="31.5" x14ac:dyDescent="0.25">
      <c r="A27" s="89"/>
      <c r="B27" s="98" t="s">
        <v>112</v>
      </c>
      <c r="C27" s="107"/>
      <c r="D27" s="103"/>
      <c r="E27" s="93"/>
      <c r="F27" s="94">
        <f>SUM(F28)</f>
        <v>500000</v>
      </c>
      <c r="G27" s="93"/>
      <c r="H27" s="93"/>
      <c r="I27" s="94">
        <f>I28</f>
        <v>500000</v>
      </c>
    </row>
    <row r="28" spans="1:9" x14ac:dyDescent="0.25">
      <c r="A28" s="89"/>
      <c r="B28" s="99" t="s">
        <v>113</v>
      </c>
      <c r="C28" s="107" t="s">
        <v>13</v>
      </c>
      <c r="D28" s="103">
        <v>1</v>
      </c>
      <c r="E28" s="93">
        <v>500000</v>
      </c>
      <c r="F28" s="93">
        <f>E28*D28</f>
        <v>500000</v>
      </c>
      <c r="G28" s="93"/>
      <c r="H28" s="93"/>
      <c r="I28" s="93">
        <f>F28</f>
        <v>500000</v>
      </c>
    </row>
    <row r="29" spans="1:9" x14ac:dyDescent="0.25">
      <c r="A29" s="89"/>
      <c r="B29" s="101" t="s">
        <v>111</v>
      </c>
      <c r="C29" s="107" t="s">
        <v>31</v>
      </c>
      <c r="D29" s="103">
        <v>60</v>
      </c>
      <c r="E29" s="93">
        <v>500000</v>
      </c>
      <c r="F29" s="93">
        <f>D29*E29</f>
        <v>30000000</v>
      </c>
      <c r="G29" s="93"/>
      <c r="H29" s="93"/>
      <c r="I29" s="93">
        <f>F29</f>
        <v>30000000</v>
      </c>
    </row>
    <row r="30" spans="1:9" ht="31.5" x14ac:dyDescent="0.25">
      <c r="A30" s="89"/>
      <c r="B30" s="101" t="s">
        <v>114</v>
      </c>
      <c r="C30" s="107"/>
      <c r="D30" s="103"/>
      <c r="E30" s="93"/>
      <c r="F30" s="94">
        <f>F31</f>
        <v>550000</v>
      </c>
      <c r="G30" s="94"/>
      <c r="H30" s="94"/>
      <c r="I30" s="94">
        <f>31:31</f>
        <v>550000</v>
      </c>
    </row>
    <row r="31" spans="1:9" ht="31.5" x14ac:dyDescent="0.25">
      <c r="A31" s="89"/>
      <c r="B31" s="98" t="s">
        <v>112</v>
      </c>
      <c r="C31" s="107"/>
      <c r="D31" s="103"/>
      <c r="E31" s="93"/>
      <c r="F31" s="94">
        <f>F32</f>
        <v>550000</v>
      </c>
      <c r="G31" s="94"/>
      <c r="H31" s="94"/>
      <c r="I31" s="94">
        <f>I32</f>
        <v>550000</v>
      </c>
    </row>
    <row r="32" spans="1:9" ht="47.25" x14ac:dyDescent="0.25">
      <c r="A32" s="89"/>
      <c r="B32" s="101" t="s">
        <v>122</v>
      </c>
      <c r="C32" s="107" t="s">
        <v>36</v>
      </c>
      <c r="D32" s="103">
        <v>5</v>
      </c>
      <c r="E32" s="93">
        <v>110000</v>
      </c>
      <c r="F32" s="93">
        <f>E32*D32</f>
        <v>550000</v>
      </c>
      <c r="G32" s="93"/>
      <c r="H32" s="93"/>
      <c r="I32" s="93">
        <f>F32</f>
        <v>550000</v>
      </c>
    </row>
    <row r="33" spans="1:9" x14ac:dyDescent="0.25">
      <c r="A33" s="89"/>
      <c r="B33" s="100" t="s">
        <v>48</v>
      </c>
      <c r="C33" s="104"/>
      <c r="D33" s="108"/>
      <c r="E33" s="94"/>
      <c r="F33" s="94">
        <f>F9+F22</f>
        <v>40953000.399999999</v>
      </c>
      <c r="G33" s="94"/>
      <c r="H33" s="94"/>
      <c r="I33" s="94">
        <f>I9+I22</f>
        <v>40953000.399999999</v>
      </c>
    </row>
    <row r="34" spans="1:9" ht="409.6" customHeight="1" x14ac:dyDescent="0.25">
      <c r="A34" s="115" t="s">
        <v>121</v>
      </c>
      <c r="B34" s="115"/>
      <c r="C34" s="115"/>
      <c r="D34" s="115"/>
      <c r="E34" s="115"/>
      <c r="F34" s="115"/>
      <c r="G34" s="115"/>
      <c r="H34" s="115"/>
      <c r="I34" s="115"/>
    </row>
    <row r="35" spans="1:9" ht="28.5" customHeight="1" x14ac:dyDescent="0.25">
      <c r="A35" s="116"/>
      <c r="B35" s="116"/>
      <c r="C35" s="116"/>
      <c r="D35" s="116"/>
      <c r="E35" s="116"/>
      <c r="F35" s="116"/>
      <c r="G35" s="116"/>
      <c r="H35" s="116"/>
      <c r="I35" s="116"/>
    </row>
    <row r="37" spans="1:9" x14ac:dyDescent="0.25">
      <c r="G37" s="88"/>
      <c r="I37" s="88"/>
    </row>
  </sheetData>
  <mergeCells count="13">
    <mergeCell ref="G1:I1"/>
    <mergeCell ref="A3:I3"/>
    <mergeCell ref="A4:I4"/>
    <mergeCell ref="A6:I6"/>
    <mergeCell ref="A34:I35"/>
    <mergeCell ref="G7:I7"/>
    <mergeCell ref="A7:A8"/>
    <mergeCell ref="B7:B8"/>
    <mergeCell ref="C7:C8"/>
    <mergeCell ref="D7:D8"/>
    <mergeCell ref="E7:E8"/>
    <mergeCell ref="F7:F8"/>
    <mergeCell ref="A5:I5"/>
  </mergeCells>
  <pageMargins left="0.7" right="0.2" top="0.56999999999999995" bottom="0.38" header="0.46" footer="0.3"/>
  <pageSetup paperSize="9" scale="55" fitToHeight="0" orientation="portrait" horizontalDpi="300" verticalDpi="300" r:id="rId1"/>
  <headerFooter>
    <oddFooter>&amp;C&amp;P&amp;R&amp;"Times New Roman,курсив"&amp;4Приложение № 2 к Договору о предоставлени гранта № 1 от 01.03.2021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7"/>
  <sheetViews>
    <sheetView view="pageBreakPreview" topLeftCell="A22" zoomScale="60" zoomScaleNormal="50" workbookViewId="0">
      <selection activeCell="F4" sqref="F4:F5"/>
    </sheetView>
  </sheetViews>
  <sheetFormatPr defaultRowHeight="15" x14ac:dyDescent="0.25"/>
  <cols>
    <col min="2" max="2" width="30.7109375" customWidth="1"/>
    <col min="3" max="3" width="13.85546875" style="23" customWidth="1"/>
    <col min="4" max="4" width="9.140625" style="23"/>
    <col min="5" max="5" width="14.85546875" style="23" customWidth="1"/>
    <col min="6" max="6" width="17.28515625" style="23" customWidth="1"/>
    <col min="7" max="7" width="18.28515625" style="23" customWidth="1"/>
    <col min="8" max="8" width="13.7109375" style="23" customWidth="1"/>
    <col min="9" max="9" width="19.140625" style="23" customWidth="1"/>
    <col min="12" max="12" width="14.28515625" customWidth="1"/>
  </cols>
  <sheetData>
    <row r="1" spans="1:11" ht="16.5" thickBot="1" x14ac:dyDescent="0.3">
      <c r="A1" s="136" t="s">
        <v>0</v>
      </c>
      <c r="B1" s="136" t="s">
        <v>1</v>
      </c>
      <c r="C1" s="136" t="s">
        <v>2</v>
      </c>
      <c r="D1" s="136" t="s">
        <v>3</v>
      </c>
      <c r="E1" s="136" t="s">
        <v>4</v>
      </c>
      <c r="F1" s="136" t="s">
        <v>5</v>
      </c>
      <c r="G1" s="121" t="s">
        <v>6</v>
      </c>
      <c r="H1" s="122"/>
      <c r="I1" s="123"/>
    </row>
    <row r="2" spans="1:11" ht="63.75" thickBot="1" x14ac:dyDescent="0.3">
      <c r="A2" s="137"/>
      <c r="B2" s="137"/>
      <c r="C2" s="137"/>
      <c r="D2" s="137"/>
      <c r="E2" s="137"/>
      <c r="F2" s="138"/>
      <c r="G2" s="65" t="s">
        <v>7</v>
      </c>
      <c r="H2" s="65" t="s">
        <v>49</v>
      </c>
      <c r="I2" s="65" t="s">
        <v>9</v>
      </c>
    </row>
    <row r="3" spans="1:11" ht="32.25" thickBot="1" x14ac:dyDescent="0.3">
      <c r="A3" s="42">
        <v>1</v>
      </c>
      <c r="B3" s="43" t="s">
        <v>10</v>
      </c>
      <c r="C3" s="44"/>
      <c r="D3" s="44"/>
      <c r="E3" s="66"/>
      <c r="F3" s="80">
        <f>F4+F11+F13+F15+F17+F21+F24+F26</f>
        <v>6158885</v>
      </c>
      <c r="G3" s="44"/>
      <c r="H3" s="44"/>
      <c r="I3" s="46">
        <f>F3</f>
        <v>6158885</v>
      </c>
    </row>
    <row r="4" spans="1:11" x14ac:dyDescent="0.25">
      <c r="A4" s="124"/>
      <c r="B4" s="126" t="s">
        <v>11</v>
      </c>
      <c r="C4" s="128"/>
      <c r="D4" s="128"/>
      <c r="E4" s="130"/>
      <c r="F4" s="150">
        <f>F6+F30+F8+F9+F10</f>
        <v>4320000</v>
      </c>
      <c r="G4" s="132"/>
      <c r="H4" s="128"/>
      <c r="I4" s="134">
        <f>F4</f>
        <v>4320000</v>
      </c>
    </row>
    <row r="5" spans="1:11" ht="15.75" thickBot="1" x14ac:dyDescent="0.3">
      <c r="A5" s="125"/>
      <c r="B5" s="127"/>
      <c r="C5" s="129"/>
      <c r="D5" s="129"/>
      <c r="E5" s="131"/>
      <c r="F5" s="151"/>
      <c r="G5" s="133"/>
      <c r="H5" s="129"/>
      <c r="I5" s="135"/>
    </row>
    <row r="6" spans="1:11" x14ac:dyDescent="0.25">
      <c r="A6" s="124"/>
      <c r="B6" s="126" t="s">
        <v>12</v>
      </c>
      <c r="C6" s="128" t="s">
        <v>13</v>
      </c>
      <c r="D6" s="128">
        <v>9</v>
      </c>
      <c r="E6" s="154">
        <v>80000</v>
      </c>
      <c r="F6" s="150">
        <f>E6*D6</f>
        <v>720000</v>
      </c>
      <c r="G6" s="132"/>
      <c r="H6" s="128"/>
      <c r="I6" s="152">
        <f>F6</f>
        <v>720000</v>
      </c>
    </row>
    <row r="7" spans="1:11" ht="15.75" thickBot="1" x14ac:dyDescent="0.3">
      <c r="A7" s="125"/>
      <c r="B7" s="127"/>
      <c r="C7" s="129"/>
      <c r="D7" s="129"/>
      <c r="E7" s="155"/>
      <c r="F7" s="143"/>
      <c r="G7" s="133"/>
      <c r="H7" s="129"/>
      <c r="I7" s="153"/>
    </row>
    <row r="8" spans="1:11" ht="32.25" thickBot="1" x14ac:dyDescent="0.3">
      <c r="A8" s="47"/>
      <c r="B8" s="48" t="s">
        <v>50</v>
      </c>
      <c r="C8" s="44" t="s">
        <v>13</v>
      </c>
      <c r="D8" s="44">
        <v>9</v>
      </c>
      <c r="E8" s="49">
        <v>50000</v>
      </c>
      <c r="F8" s="80">
        <f t="shared" ref="F8:F9" si="0">E8*D8</f>
        <v>450000</v>
      </c>
      <c r="G8" s="44"/>
      <c r="H8" s="44"/>
      <c r="I8" s="51">
        <f>F8</f>
        <v>450000</v>
      </c>
    </row>
    <row r="9" spans="1:11" ht="16.5" thickBot="1" x14ac:dyDescent="0.3">
      <c r="A9" s="47"/>
      <c r="B9" s="48" t="s">
        <v>15</v>
      </c>
      <c r="C9" s="44" t="s">
        <v>13</v>
      </c>
      <c r="D9" s="44">
        <v>9</v>
      </c>
      <c r="E9" s="49">
        <v>50000</v>
      </c>
      <c r="F9" s="80">
        <f t="shared" si="0"/>
        <v>450000</v>
      </c>
      <c r="G9" s="44"/>
      <c r="H9" s="44"/>
      <c r="I9" s="51">
        <f>F9</f>
        <v>450000</v>
      </c>
    </row>
    <row r="10" spans="1:11" ht="16.5" thickBot="1" x14ac:dyDescent="0.3">
      <c r="A10" s="52"/>
      <c r="B10" s="53" t="s">
        <v>76</v>
      </c>
      <c r="C10" s="44" t="s">
        <v>13</v>
      </c>
      <c r="D10" s="54">
        <v>9</v>
      </c>
      <c r="E10" s="55">
        <v>50000</v>
      </c>
      <c r="F10" s="80">
        <f>E10*D10</f>
        <v>450000</v>
      </c>
      <c r="G10" s="54"/>
      <c r="H10" s="54"/>
      <c r="I10" s="45">
        <f>F10</f>
        <v>450000</v>
      </c>
    </row>
    <row r="11" spans="1:11" x14ac:dyDescent="0.25">
      <c r="A11" s="124"/>
      <c r="B11" s="126" t="s">
        <v>16</v>
      </c>
      <c r="C11" s="128"/>
      <c r="D11" s="128">
        <v>9</v>
      </c>
      <c r="E11" s="130">
        <f>K11+K12</f>
        <v>19665</v>
      </c>
      <c r="F11" s="142">
        <f>E11*D11</f>
        <v>176985</v>
      </c>
      <c r="G11" s="139"/>
      <c r="H11" s="141"/>
      <c r="I11" s="134">
        <f>F11</f>
        <v>176985</v>
      </c>
      <c r="K11">
        <f>230000*0.9*0.06</f>
        <v>12420</v>
      </c>
    </row>
    <row r="12" spans="1:11" ht="15.75" thickBot="1" x14ac:dyDescent="0.3">
      <c r="A12" s="125"/>
      <c r="B12" s="127"/>
      <c r="C12" s="129"/>
      <c r="D12" s="129"/>
      <c r="E12" s="131"/>
      <c r="F12" s="143"/>
      <c r="G12" s="140"/>
      <c r="H12" s="135"/>
      <c r="I12" s="156"/>
      <c r="K12">
        <f>230000*0.9*0.035</f>
        <v>7245.0000000000009</v>
      </c>
    </row>
    <row r="13" spans="1:11" x14ac:dyDescent="0.25">
      <c r="A13" s="124"/>
      <c r="B13" s="126" t="s">
        <v>17</v>
      </c>
      <c r="C13" s="128"/>
      <c r="D13" s="128">
        <v>9</v>
      </c>
      <c r="E13" s="128">
        <f>230000*2%</f>
        <v>4600</v>
      </c>
      <c r="F13" s="157">
        <f>E13*D13</f>
        <v>41400</v>
      </c>
      <c r="G13" s="141"/>
      <c r="H13" s="141"/>
      <c r="I13" s="134">
        <f>F13</f>
        <v>41400</v>
      </c>
    </row>
    <row r="14" spans="1:11" ht="15.75" thickBot="1" x14ac:dyDescent="0.3">
      <c r="A14" s="125"/>
      <c r="B14" s="127"/>
      <c r="C14" s="129"/>
      <c r="D14" s="129"/>
      <c r="E14" s="129"/>
      <c r="F14" s="153"/>
      <c r="G14" s="135"/>
      <c r="H14" s="135"/>
      <c r="I14" s="156"/>
    </row>
    <row r="15" spans="1:11" x14ac:dyDescent="0.25">
      <c r="A15" s="124"/>
      <c r="B15" s="126" t="s">
        <v>18</v>
      </c>
      <c r="C15" s="128"/>
      <c r="D15" s="128"/>
      <c r="E15" s="128"/>
      <c r="F15" s="152">
        <v>50000</v>
      </c>
      <c r="G15" s="128"/>
      <c r="H15" s="128"/>
      <c r="I15" s="134">
        <f>F15</f>
        <v>50000</v>
      </c>
    </row>
    <row r="16" spans="1:11" ht="15.75" thickBot="1" x14ac:dyDescent="0.3">
      <c r="A16" s="125"/>
      <c r="B16" s="127"/>
      <c r="C16" s="129"/>
      <c r="D16" s="129"/>
      <c r="E16" s="129"/>
      <c r="F16" s="153"/>
      <c r="G16" s="129"/>
      <c r="H16" s="129"/>
      <c r="I16" s="156"/>
    </row>
    <row r="17" spans="1:9" x14ac:dyDescent="0.25">
      <c r="A17" s="124"/>
      <c r="B17" s="126" t="s">
        <v>19</v>
      </c>
      <c r="C17" s="128" t="s">
        <v>13</v>
      </c>
      <c r="D17" s="128">
        <v>9</v>
      </c>
      <c r="E17" s="152">
        <v>15000</v>
      </c>
      <c r="F17" s="152">
        <f>E17*D17</f>
        <v>135000</v>
      </c>
      <c r="G17" s="128"/>
      <c r="H17" s="128"/>
      <c r="I17" s="134">
        <f>F17</f>
        <v>135000</v>
      </c>
    </row>
    <row r="18" spans="1:9" ht="15.75" thickBot="1" x14ac:dyDescent="0.3">
      <c r="A18" s="125"/>
      <c r="B18" s="127"/>
      <c r="C18" s="129"/>
      <c r="D18" s="129"/>
      <c r="E18" s="153"/>
      <c r="F18" s="153"/>
      <c r="G18" s="129"/>
      <c r="H18" s="129"/>
      <c r="I18" s="156"/>
    </row>
    <row r="19" spans="1:9" x14ac:dyDescent="0.25">
      <c r="A19" s="124"/>
      <c r="B19" s="126" t="s">
        <v>20</v>
      </c>
      <c r="C19" s="128" t="s">
        <v>21</v>
      </c>
      <c r="D19" s="128" t="s">
        <v>21</v>
      </c>
      <c r="E19" s="128"/>
      <c r="F19" s="128"/>
      <c r="G19" s="128"/>
      <c r="H19" s="128"/>
      <c r="I19" s="128"/>
    </row>
    <row r="20" spans="1:9" ht="15.75" thickBot="1" x14ac:dyDescent="0.3">
      <c r="A20" s="125"/>
      <c r="B20" s="127"/>
      <c r="C20" s="129"/>
      <c r="D20" s="129"/>
      <c r="E20" s="129"/>
      <c r="F20" s="129"/>
      <c r="G20" s="129"/>
      <c r="H20" s="129"/>
      <c r="I20" s="129"/>
    </row>
    <row r="21" spans="1:9" x14ac:dyDescent="0.25">
      <c r="A21" s="124"/>
      <c r="B21" s="126" t="s">
        <v>22</v>
      </c>
      <c r="C21" s="148" t="s">
        <v>23</v>
      </c>
      <c r="D21" s="148" t="s">
        <v>92</v>
      </c>
      <c r="E21" s="148">
        <v>5000</v>
      </c>
      <c r="F21" s="160">
        <f>E21*30*9</f>
        <v>1350000</v>
      </c>
      <c r="G21" s="148"/>
      <c r="H21" s="148"/>
      <c r="I21" s="158">
        <f>F21</f>
        <v>1350000</v>
      </c>
    </row>
    <row r="22" spans="1:9" ht="15.75" thickBot="1" x14ac:dyDescent="0.3">
      <c r="A22" s="125"/>
      <c r="B22" s="127"/>
      <c r="C22" s="149"/>
      <c r="D22" s="149"/>
      <c r="E22" s="149"/>
      <c r="F22" s="161"/>
      <c r="G22" s="149"/>
      <c r="H22" s="149"/>
      <c r="I22" s="159"/>
    </row>
    <row r="23" spans="1:9" ht="95.25" thickBot="1" x14ac:dyDescent="0.3">
      <c r="A23" s="47"/>
      <c r="B23" s="48" t="s">
        <v>24</v>
      </c>
      <c r="C23" s="44"/>
      <c r="D23" s="44"/>
      <c r="E23" s="44"/>
      <c r="F23" s="44"/>
      <c r="G23" s="44"/>
      <c r="H23" s="44"/>
      <c r="I23" s="46">
        <f>I24+I26</f>
        <v>85500</v>
      </c>
    </row>
    <row r="24" spans="1:9" x14ac:dyDescent="0.25">
      <c r="A24" s="124"/>
      <c r="B24" s="126" t="s">
        <v>25</v>
      </c>
      <c r="C24" s="128" t="s">
        <v>26</v>
      </c>
      <c r="D24" s="128">
        <v>20</v>
      </c>
      <c r="E24" s="128">
        <v>1800</v>
      </c>
      <c r="F24" s="152">
        <v>36000</v>
      </c>
      <c r="G24" s="128"/>
      <c r="H24" s="128"/>
      <c r="I24" s="152">
        <f>F24</f>
        <v>36000</v>
      </c>
    </row>
    <row r="25" spans="1:9" ht="15.75" thickBot="1" x14ac:dyDescent="0.3">
      <c r="A25" s="125"/>
      <c r="B25" s="127"/>
      <c r="C25" s="129"/>
      <c r="D25" s="129"/>
      <c r="E25" s="129"/>
      <c r="F25" s="153"/>
      <c r="G25" s="129"/>
      <c r="H25" s="129"/>
      <c r="I25" s="153"/>
    </row>
    <row r="26" spans="1:9" x14ac:dyDescent="0.25">
      <c r="A26" s="124"/>
      <c r="B26" s="126" t="s">
        <v>27</v>
      </c>
      <c r="C26" s="128" t="s">
        <v>13</v>
      </c>
      <c r="D26" s="128">
        <v>9</v>
      </c>
      <c r="E26" s="152">
        <v>5500</v>
      </c>
      <c r="F26" s="152">
        <f>E26*D26</f>
        <v>49500</v>
      </c>
      <c r="G26" s="128"/>
      <c r="H26" s="128"/>
      <c r="I26" s="152">
        <f>F26</f>
        <v>49500</v>
      </c>
    </row>
    <row r="27" spans="1:9" ht="15.75" thickBot="1" x14ac:dyDescent="0.3">
      <c r="A27" s="125"/>
      <c r="B27" s="127"/>
      <c r="C27" s="129"/>
      <c r="D27" s="129"/>
      <c r="E27" s="153"/>
      <c r="F27" s="153"/>
      <c r="G27" s="129"/>
      <c r="H27" s="129"/>
      <c r="I27" s="153"/>
    </row>
    <row r="28" spans="1:9" ht="32.25" thickBot="1" x14ac:dyDescent="0.3">
      <c r="A28" s="47"/>
      <c r="B28" s="48" t="s">
        <v>28</v>
      </c>
      <c r="C28" s="44"/>
      <c r="D28" s="44"/>
      <c r="E28" s="44"/>
      <c r="F28" s="44"/>
      <c r="G28" s="44"/>
      <c r="H28" s="44"/>
      <c r="I28" s="44"/>
    </row>
    <row r="29" spans="1:9" ht="132.6" customHeight="1" thickBot="1" x14ac:dyDescent="0.3">
      <c r="A29" s="56">
        <v>2</v>
      </c>
      <c r="B29" s="57" t="s">
        <v>32</v>
      </c>
      <c r="C29" s="58"/>
      <c r="D29" s="58"/>
      <c r="E29" s="58"/>
      <c r="F29" s="58"/>
      <c r="G29" s="58"/>
      <c r="H29" s="58"/>
      <c r="I29" s="59">
        <f>I31+I35+I39+I43+I30</f>
        <v>26218740</v>
      </c>
    </row>
    <row r="30" spans="1:9" ht="16.5" thickBot="1" x14ac:dyDescent="0.3">
      <c r="A30" s="62"/>
      <c r="B30" s="48" t="s">
        <v>14</v>
      </c>
      <c r="C30" s="44" t="s">
        <v>13</v>
      </c>
      <c r="D30" s="44">
        <v>9</v>
      </c>
      <c r="E30" s="49">
        <v>250000</v>
      </c>
      <c r="F30" s="50">
        <f>E30*D30</f>
        <v>2250000</v>
      </c>
      <c r="G30" s="44"/>
      <c r="H30" s="44"/>
      <c r="I30" s="51">
        <f>F30</f>
        <v>2250000</v>
      </c>
    </row>
    <row r="31" spans="1:9" ht="252.75" thickBot="1" x14ac:dyDescent="0.3">
      <c r="A31" s="67"/>
      <c r="B31" s="68" t="s">
        <v>80</v>
      </c>
      <c r="C31" s="69"/>
      <c r="D31" s="69"/>
      <c r="E31" s="69"/>
      <c r="F31" s="69"/>
      <c r="G31" s="69"/>
      <c r="H31" s="69"/>
      <c r="I31" s="70">
        <f>I33</f>
        <v>1000000</v>
      </c>
    </row>
    <row r="32" spans="1:9" ht="32.25" thickBot="1" x14ac:dyDescent="0.3">
      <c r="A32" s="67"/>
      <c r="B32" s="68" t="s">
        <v>34</v>
      </c>
      <c r="C32" s="69"/>
      <c r="D32" s="69"/>
      <c r="E32" s="69"/>
      <c r="F32" s="69"/>
      <c r="G32" s="69"/>
      <c r="H32" s="69"/>
      <c r="I32" s="69"/>
    </row>
    <row r="33" spans="1:12" ht="14.45" customHeight="1" x14ac:dyDescent="0.25">
      <c r="A33" s="144"/>
      <c r="B33" s="146" t="s">
        <v>81</v>
      </c>
      <c r="C33" s="148" t="s">
        <v>36</v>
      </c>
      <c r="D33" s="148">
        <v>1</v>
      </c>
      <c r="E33" s="148" t="s">
        <v>67</v>
      </c>
      <c r="F33" s="148">
        <v>1000000</v>
      </c>
      <c r="G33" s="148"/>
      <c r="H33" s="148"/>
      <c r="I33" s="160">
        <f>F33</f>
        <v>1000000</v>
      </c>
    </row>
    <row r="34" spans="1:12" ht="15" customHeight="1" thickBot="1" x14ac:dyDescent="0.3">
      <c r="A34" s="145"/>
      <c r="B34" s="147"/>
      <c r="C34" s="149"/>
      <c r="D34" s="149"/>
      <c r="E34" s="149"/>
      <c r="F34" s="149"/>
      <c r="G34" s="149"/>
      <c r="H34" s="149"/>
      <c r="I34" s="161"/>
    </row>
    <row r="35" spans="1:12" ht="48" thickBot="1" x14ac:dyDescent="0.3">
      <c r="A35" s="72"/>
      <c r="B35" s="73" t="s">
        <v>82</v>
      </c>
      <c r="C35" s="74"/>
      <c r="D35" s="74"/>
      <c r="E35" s="74"/>
      <c r="F35" s="74"/>
      <c r="G35" s="74"/>
      <c r="H35" s="74"/>
      <c r="I35" s="75">
        <v>3200000</v>
      </c>
    </row>
    <row r="36" spans="1:12" ht="79.5" thickBot="1" x14ac:dyDescent="0.3">
      <c r="A36" s="72"/>
      <c r="B36" s="76" t="s">
        <v>41</v>
      </c>
      <c r="C36" s="74"/>
      <c r="D36" s="74"/>
      <c r="E36" s="74"/>
      <c r="F36" s="74"/>
      <c r="G36" s="74"/>
      <c r="H36" s="74"/>
      <c r="I36" s="74"/>
    </row>
    <row r="37" spans="1:12" ht="32.25" thickBot="1" x14ac:dyDescent="0.3">
      <c r="A37" s="72"/>
      <c r="B37" s="76" t="s">
        <v>34</v>
      </c>
      <c r="C37" s="74"/>
      <c r="D37" s="74"/>
      <c r="E37" s="74"/>
      <c r="F37" s="74"/>
      <c r="G37" s="74"/>
      <c r="H37" s="74"/>
      <c r="I37" s="74"/>
    </row>
    <row r="38" spans="1:12" ht="32.25" thickBot="1" x14ac:dyDescent="0.3">
      <c r="A38" s="72"/>
      <c r="B38" s="77" t="s">
        <v>83</v>
      </c>
      <c r="C38" s="74" t="s">
        <v>43</v>
      </c>
      <c r="D38" s="74">
        <v>8</v>
      </c>
      <c r="E38" s="79">
        <v>300000</v>
      </c>
      <c r="F38" s="79">
        <f>E38*D38</f>
        <v>2400000</v>
      </c>
      <c r="G38" s="74"/>
      <c r="H38" s="74"/>
      <c r="I38" s="78">
        <f>F38</f>
        <v>2400000</v>
      </c>
    </row>
    <row r="39" spans="1:12" ht="158.25" thickBot="1" x14ac:dyDescent="0.3">
      <c r="A39" s="60"/>
      <c r="B39" s="64" t="s">
        <v>84</v>
      </c>
      <c r="C39" s="58"/>
      <c r="D39" s="58"/>
      <c r="E39" s="58"/>
      <c r="F39" s="58"/>
      <c r="G39" s="58"/>
      <c r="H39" s="58"/>
      <c r="I39" s="63">
        <v>17000000</v>
      </c>
    </row>
    <row r="40" spans="1:12" ht="79.5" thickBot="1" x14ac:dyDescent="0.3">
      <c r="A40" s="60"/>
      <c r="B40" s="61" t="s">
        <v>41</v>
      </c>
      <c r="C40" s="58"/>
      <c r="D40" s="58"/>
      <c r="E40" s="58"/>
      <c r="F40" s="58"/>
      <c r="G40" s="58"/>
      <c r="H40" s="58"/>
      <c r="I40" s="58"/>
    </row>
    <row r="41" spans="1:12" ht="48" thickBot="1" x14ac:dyDescent="0.3">
      <c r="A41" s="60"/>
      <c r="B41" s="61" t="s">
        <v>37</v>
      </c>
      <c r="C41" s="58"/>
      <c r="D41" s="58"/>
      <c r="E41" s="58"/>
      <c r="F41" s="58"/>
      <c r="G41" s="58"/>
      <c r="H41" s="58"/>
      <c r="I41" s="58"/>
    </row>
    <row r="42" spans="1:12" ht="32.25" thickBot="1" x14ac:dyDescent="0.3">
      <c r="A42" s="71"/>
      <c r="B42" s="68" t="s">
        <v>85</v>
      </c>
      <c r="C42" s="69" t="s">
        <v>36</v>
      </c>
      <c r="D42" s="69">
        <v>17</v>
      </c>
      <c r="E42" s="79">
        <v>1000000</v>
      </c>
      <c r="F42" s="69">
        <f>E42*D42</f>
        <v>17000000</v>
      </c>
      <c r="G42" s="69"/>
      <c r="H42" s="69"/>
      <c r="I42" s="69">
        <f>F42</f>
        <v>17000000</v>
      </c>
    </row>
    <row r="43" spans="1:12" ht="48" thickBot="1" x14ac:dyDescent="0.3">
      <c r="A43" s="60"/>
      <c r="B43" s="64" t="s">
        <v>86</v>
      </c>
      <c r="C43" s="58"/>
      <c r="D43" s="58"/>
      <c r="E43" s="58"/>
      <c r="F43" s="58"/>
      <c r="G43" s="58"/>
      <c r="H43" s="58"/>
      <c r="I43" s="63">
        <f>I46</f>
        <v>2768740</v>
      </c>
    </row>
    <row r="44" spans="1:12" ht="79.5" thickBot="1" x14ac:dyDescent="0.3">
      <c r="A44" s="60"/>
      <c r="B44" s="61" t="s">
        <v>41</v>
      </c>
      <c r="C44" s="58"/>
      <c r="D44" s="58"/>
      <c r="E44" s="58"/>
      <c r="F44" s="58"/>
      <c r="G44" s="58"/>
      <c r="H44" s="58"/>
      <c r="I44" s="63"/>
      <c r="L44" s="34">
        <v>32099000</v>
      </c>
    </row>
    <row r="45" spans="1:12" ht="48" thickBot="1" x14ac:dyDescent="0.3">
      <c r="A45" s="60"/>
      <c r="B45" s="61" t="s">
        <v>37</v>
      </c>
      <c r="C45" s="58"/>
      <c r="D45" s="58"/>
      <c r="E45" s="58"/>
      <c r="F45" s="58"/>
      <c r="G45" s="58"/>
      <c r="H45" s="58"/>
      <c r="I45" s="63"/>
    </row>
    <row r="46" spans="1:12" ht="48" thickBot="1" x14ac:dyDescent="0.3">
      <c r="A46" s="60"/>
      <c r="B46" s="61" t="s">
        <v>87</v>
      </c>
      <c r="C46" s="58" t="s">
        <v>36</v>
      </c>
      <c r="D46" s="58">
        <v>1</v>
      </c>
      <c r="E46" s="58">
        <v>2768740</v>
      </c>
      <c r="F46" s="58">
        <f>E46*D46</f>
        <v>2768740</v>
      </c>
      <c r="G46" s="58"/>
      <c r="H46" s="58"/>
      <c r="I46" s="58">
        <f>F46</f>
        <v>2768740</v>
      </c>
    </row>
    <row r="47" spans="1:12" ht="16.5" thickBot="1" x14ac:dyDescent="0.3">
      <c r="A47" s="20"/>
      <c r="B47" s="3" t="s">
        <v>48</v>
      </c>
      <c r="C47" s="22"/>
      <c r="D47" s="22"/>
      <c r="E47" s="22"/>
      <c r="F47" s="38">
        <v>32099000</v>
      </c>
      <c r="G47" s="22"/>
      <c r="H47" s="22"/>
      <c r="I47" s="34">
        <f>I29+I3</f>
        <v>32377625</v>
      </c>
      <c r="L47" s="27">
        <f>I47-L44</f>
        <v>278625</v>
      </c>
    </row>
    <row r="49" spans="7:12" x14ac:dyDescent="0.25">
      <c r="L49" s="27">
        <v>471375</v>
      </c>
    </row>
    <row r="51" spans="7:12" x14ac:dyDescent="0.25">
      <c r="G51" s="40">
        <f>F47-I47</f>
        <v>-278625</v>
      </c>
    </row>
    <row r="57" spans="7:12" x14ac:dyDescent="0.25">
      <c r="J57" s="27"/>
    </row>
  </sheetData>
  <mergeCells count="106">
    <mergeCell ref="C33:C34"/>
    <mergeCell ref="D33:D34"/>
    <mergeCell ref="E33:E34"/>
    <mergeCell ref="F33:F34"/>
    <mergeCell ref="I33:I34"/>
    <mergeCell ref="I24:I25"/>
    <mergeCell ref="D26:D27"/>
    <mergeCell ref="C26:C27"/>
    <mergeCell ref="E26:E27"/>
    <mergeCell ref="F26:F27"/>
    <mergeCell ref="I26:I27"/>
    <mergeCell ref="C21:C22"/>
    <mergeCell ref="C24:C25"/>
    <mergeCell ref="D24:D25"/>
    <mergeCell ref="E24:E25"/>
    <mergeCell ref="I11:I12"/>
    <mergeCell ref="F13:F14"/>
    <mergeCell ref="I13:I14"/>
    <mergeCell ref="I15:I16"/>
    <mergeCell ref="F15:F16"/>
    <mergeCell ref="C17:C18"/>
    <mergeCell ref="D17:D18"/>
    <mergeCell ref="E17:E18"/>
    <mergeCell ref="F17:F18"/>
    <mergeCell ref="I17:I18"/>
    <mergeCell ref="H21:H22"/>
    <mergeCell ref="I21:I22"/>
    <mergeCell ref="F21:F22"/>
    <mergeCell ref="E21:E22"/>
    <mergeCell ref="D21:D22"/>
    <mergeCell ref="H15:H16"/>
    <mergeCell ref="A33:A34"/>
    <mergeCell ref="B33:B34"/>
    <mergeCell ref="G33:G34"/>
    <mergeCell ref="H33:H34"/>
    <mergeCell ref="F4:F5"/>
    <mergeCell ref="I6:I7"/>
    <mergeCell ref="F6:F7"/>
    <mergeCell ref="E6:E7"/>
    <mergeCell ref="D6:D7"/>
    <mergeCell ref="C6:C7"/>
    <mergeCell ref="A24:A25"/>
    <mergeCell ref="B24:B25"/>
    <mergeCell ref="G24:G25"/>
    <mergeCell ref="H24:H25"/>
    <mergeCell ref="A26:A27"/>
    <mergeCell ref="B26:B27"/>
    <mergeCell ref="G26:G27"/>
    <mergeCell ref="H26:H27"/>
    <mergeCell ref="F24:F25"/>
    <mergeCell ref="H19:H20"/>
    <mergeCell ref="I19:I20"/>
    <mergeCell ref="A21:A22"/>
    <mergeCell ref="B21:B22"/>
    <mergeCell ref="G21:G22"/>
    <mergeCell ref="A17:A18"/>
    <mergeCell ref="B17:B18"/>
    <mergeCell ref="G17:G18"/>
    <mergeCell ref="H17:H18"/>
    <mergeCell ref="A19:A20"/>
    <mergeCell ref="B19:B20"/>
    <mergeCell ref="E19:E20"/>
    <mergeCell ref="F19:F20"/>
    <mergeCell ref="G19:G20"/>
    <mergeCell ref="C19:C20"/>
    <mergeCell ref="D19:D20"/>
    <mergeCell ref="A15:A16"/>
    <mergeCell ref="B15:B16"/>
    <mergeCell ref="C15:C16"/>
    <mergeCell ref="D15:D16"/>
    <mergeCell ref="E15:E16"/>
    <mergeCell ref="G15:G16"/>
    <mergeCell ref="H11:H12"/>
    <mergeCell ref="A13:A14"/>
    <mergeCell ref="B13:B14"/>
    <mergeCell ref="C13:C14"/>
    <mergeCell ref="D13:D14"/>
    <mergeCell ref="E13:E14"/>
    <mergeCell ref="G13:G14"/>
    <mergeCell ref="H13:H14"/>
    <mergeCell ref="F11:F12"/>
    <mergeCell ref="A6:A7"/>
    <mergeCell ref="B6:B7"/>
    <mergeCell ref="G6:G7"/>
    <mergeCell ref="H6:H7"/>
    <mergeCell ref="A11:A12"/>
    <mergeCell ref="B11:B12"/>
    <mergeCell ref="C11:C12"/>
    <mergeCell ref="D11:D12"/>
    <mergeCell ref="E11:E12"/>
    <mergeCell ref="G11:G12"/>
    <mergeCell ref="G1:I1"/>
    <mergeCell ref="A4:A5"/>
    <mergeCell ref="B4:B5"/>
    <mergeCell ref="C4:C5"/>
    <mergeCell ref="D4:D5"/>
    <mergeCell ref="E4:E5"/>
    <mergeCell ref="G4:G5"/>
    <mergeCell ref="H4:H5"/>
    <mergeCell ref="I4:I5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61" orientation="portrait" horizontalDpi="300" verticalDpi="300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view="pageBreakPreview" zoomScale="40" zoomScaleNormal="100" zoomScaleSheetLayoutView="40" workbookViewId="0">
      <selection activeCell="E14" sqref="E14:E15"/>
    </sheetView>
  </sheetViews>
  <sheetFormatPr defaultRowHeight="15" x14ac:dyDescent="0.25"/>
  <cols>
    <col min="2" max="2" width="22.7109375" customWidth="1"/>
    <col min="3" max="3" width="9.140625" style="23"/>
    <col min="5" max="5" width="18.28515625" customWidth="1"/>
    <col min="6" max="6" width="16.28515625" customWidth="1"/>
    <col min="9" max="9" width="46.42578125" customWidth="1"/>
    <col min="10" max="10" width="11.140625" bestFit="1" customWidth="1"/>
  </cols>
  <sheetData>
    <row r="1" spans="1:11" ht="16.5" thickBot="1" x14ac:dyDescent="0.3">
      <c r="A1" s="175" t="s">
        <v>0</v>
      </c>
      <c r="B1" s="175" t="s">
        <v>1</v>
      </c>
      <c r="C1" s="175" t="s">
        <v>2</v>
      </c>
      <c r="D1" s="175" t="s">
        <v>3</v>
      </c>
      <c r="E1" s="175" t="s">
        <v>4</v>
      </c>
      <c r="F1" s="175" t="s">
        <v>5</v>
      </c>
      <c r="G1" s="162" t="s">
        <v>6</v>
      </c>
      <c r="H1" s="163"/>
      <c r="I1" s="164"/>
    </row>
    <row r="2" spans="1:11" ht="95.25" thickBot="1" x14ac:dyDescent="0.3">
      <c r="A2" s="176"/>
      <c r="B2" s="176"/>
      <c r="C2" s="176"/>
      <c r="D2" s="176"/>
      <c r="E2" s="176"/>
      <c r="F2" s="176"/>
      <c r="G2" s="1" t="s">
        <v>7</v>
      </c>
      <c r="H2" s="1" t="s">
        <v>8</v>
      </c>
      <c r="I2" s="1" t="s">
        <v>9</v>
      </c>
    </row>
    <row r="3" spans="1:11" ht="32.25" thickBot="1" x14ac:dyDescent="0.3">
      <c r="A3" s="2">
        <v>1</v>
      </c>
      <c r="B3" s="3" t="s">
        <v>10</v>
      </c>
      <c r="C3" s="21"/>
      <c r="D3" s="4"/>
      <c r="E3" s="4"/>
      <c r="F3" s="9">
        <f>F4+F12+F14+F16+F18+F20+F22+F25+F27</f>
        <v>6654893</v>
      </c>
      <c r="G3" s="4"/>
      <c r="H3" s="4"/>
      <c r="I3" s="9">
        <f>F3</f>
        <v>6654893</v>
      </c>
    </row>
    <row r="4" spans="1:11" x14ac:dyDescent="0.25">
      <c r="A4" s="165"/>
      <c r="B4" s="167" t="s">
        <v>11</v>
      </c>
      <c r="C4" s="169"/>
      <c r="D4" s="165"/>
      <c r="E4" s="165"/>
      <c r="F4" s="173">
        <f>F6+F8+F9+F10+F11</f>
        <v>4297500</v>
      </c>
      <c r="G4" s="165"/>
      <c r="H4" s="165"/>
      <c r="I4" s="171">
        <f>F4</f>
        <v>4297500</v>
      </c>
    </row>
    <row r="5" spans="1:11" ht="15.75" thickBot="1" x14ac:dyDescent="0.3">
      <c r="A5" s="166"/>
      <c r="B5" s="168"/>
      <c r="C5" s="170"/>
      <c r="D5" s="166"/>
      <c r="E5" s="166"/>
      <c r="F5" s="174"/>
      <c r="G5" s="166"/>
      <c r="H5" s="166"/>
      <c r="I5" s="172"/>
    </row>
    <row r="6" spans="1:11" x14ac:dyDescent="0.25">
      <c r="A6" s="165"/>
      <c r="B6" s="185" t="s">
        <v>12</v>
      </c>
      <c r="C6" s="169" t="s">
        <v>13</v>
      </c>
      <c r="D6" s="191">
        <v>9</v>
      </c>
      <c r="E6" s="173">
        <v>80000</v>
      </c>
      <c r="F6" s="173">
        <f>D6*E6</f>
        <v>720000</v>
      </c>
      <c r="G6" s="165"/>
      <c r="H6" s="165"/>
      <c r="I6" s="173">
        <f>F6</f>
        <v>720000</v>
      </c>
    </row>
    <row r="7" spans="1:11" ht="15.75" thickBot="1" x14ac:dyDescent="0.3">
      <c r="A7" s="166"/>
      <c r="B7" s="186"/>
      <c r="C7" s="170"/>
      <c r="D7" s="174"/>
      <c r="E7" s="192"/>
      <c r="F7" s="192"/>
      <c r="G7" s="166"/>
      <c r="H7" s="166"/>
      <c r="I7" s="192"/>
    </row>
    <row r="8" spans="1:11" ht="16.5" thickBot="1" x14ac:dyDescent="0.3">
      <c r="A8" s="7"/>
      <c r="B8" s="8" t="s">
        <v>14</v>
      </c>
      <c r="C8" s="21" t="s">
        <v>13</v>
      </c>
      <c r="D8" s="12">
        <v>9</v>
      </c>
      <c r="E8" s="13">
        <v>250000</v>
      </c>
      <c r="F8" s="12">
        <f>D8*E8</f>
        <v>2250000</v>
      </c>
      <c r="G8" s="4"/>
      <c r="H8" s="4"/>
      <c r="I8" s="4">
        <f>F8</f>
        <v>2250000</v>
      </c>
    </row>
    <row r="9" spans="1:11" ht="32.25" thickBot="1" x14ac:dyDescent="0.3">
      <c r="A9" s="11"/>
      <c r="B9" s="8" t="s">
        <v>55</v>
      </c>
      <c r="C9" s="21" t="s">
        <v>13</v>
      </c>
      <c r="D9" s="12">
        <v>9</v>
      </c>
      <c r="E9" s="13">
        <v>55000</v>
      </c>
      <c r="F9" s="12">
        <f>D9*E9</f>
        <v>495000</v>
      </c>
      <c r="G9" s="4"/>
      <c r="H9" s="4"/>
      <c r="I9" s="4"/>
    </row>
    <row r="10" spans="1:11" ht="16.5" thickBot="1" x14ac:dyDescent="0.3">
      <c r="A10" s="7"/>
      <c r="B10" s="8" t="s">
        <v>15</v>
      </c>
      <c r="C10" s="21" t="s">
        <v>13</v>
      </c>
      <c r="D10" s="12">
        <v>9</v>
      </c>
      <c r="E10" s="13">
        <v>50000</v>
      </c>
      <c r="F10" s="6">
        <f>D10*E10</f>
        <v>450000</v>
      </c>
      <c r="G10" s="4"/>
      <c r="H10" s="4"/>
      <c r="I10" s="4">
        <f t="shared" ref="I10" si="0">F10</f>
        <v>450000</v>
      </c>
    </row>
    <row r="11" spans="1:11" ht="16.5" thickBot="1" x14ac:dyDescent="0.3">
      <c r="A11" s="19"/>
      <c r="B11" s="28" t="s">
        <v>56</v>
      </c>
      <c r="C11" s="29" t="s">
        <v>13</v>
      </c>
      <c r="D11" s="12">
        <v>9</v>
      </c>
      <c r="E11" s="30">
        <v>42500</v>
      </c>
      <c r="F11" s="31">
        <f>E11*D11</f>
        <v>382500</v>
      </c>
      <c r="G11" s="32"/>
      <c r="H11" s="32"/>
      <c r="I11" s="32"/>
    </row>
    <row r="12" spans="1:11" ht="15" customHeight="1" x14ac:dyDescent="0.25">
      <c r="A12" s="177"/>
      <c r="B12" s="179" t="s">
        <v>16</v>
      </c>
      <c r="C12" s="181"/>
      <c r="D12" s="177">
        <v>9</v>
      </c>
      <c r="E12" s="177">
        <f>K13+K14+0.75</f>
        <v>40827</v>
      </c>
      <c r="F12" s="187">
        <f>E12*9</f>
        <v>367443</v>
      </c>
      <c r="G12" s="183"/>
      <c r="H12" s="183"/>
      <c r="I12" s="206">
        <f>F12</f>
        <v>367443</v>
      </c>
    </row>
    <row r="13" spans="1:11" ht="30.75" customHeight="1" thickBot="1" x14ac:dyDescent="0.3">
      <c r="A13" s="178"/>
      <c r="B13" s="180"/>
      <c r="C13" s="182"/>
      <c r="D13" s="178"/>
      <c r="E13" s="178"/>
      <c r="F13" s="188"/>
      <c r="G13" s="184"/>
      <c r="H13" s="184"/>
      <c r="I13" s="207"/>
      <c r="J13" t="s">
        <v>52</v>
      </c>
      <c r="K13">
        <f>477500*0.9*0.06</f>
        <v>25785</v>
      </c>
    </row>
    <row r="14" spans="1:11" x14ac:dyDescent="0.25">
      <c r="A14" s="177"/>
      <c r="B14" s="179" t="s">
        <v>17</v>
      </c>
      <c r="C14" s="181"/>
      <c r="D14" s="177">
        <v>9</v>
      </c>
      <c r="E14" s="177">
        <f>477500*2%</f>
        <v>9550</v>
      </c>
      <c r="F14" s="189">
        <f>E14*9</f>
        <v>85950</v>
      </c>
      <c r="G14" s="183"/>
      <c r="H14" s="183"/>
      <c r="I14" s="206">
        <f>F14</f>
        <v>85950</v>
      </c>
      <c r="J14" t="s">
        <v>53</v>
      </c>
      <c r="K14">
        <f>477500*0.9*0.035</f>
        <v>15041.250000000002</v>
      </c>
    </row>
    <row r="15" spans="1:11" ht="15.75" thickBot="1" x14ac:dyDescent="0.3">
      <c r="A15" s="178"/>
      <c r="B15" s="180"/>
      <c r="C15" s="182"/>
      <c r="D15" s="178"/>
      <c r="E15" s="178"/>
      <c r="F15" s="190"/>
      <c r="G15" s="184"/>
      <c r="H15" s="184"/>
      <c r="I15" s="207"/>
      <c r="J15" t="s">
        <v>54</v>
      </c>
      <c r="K15">
        <f>E10*2%</f>
        <v>1000</v>
      </c>
    </row>
    <row r="16" spans="1:11" x14ac:dyDescent="0.25">
      <c r="A16" s="177"/>
      <c r="B16" s="179" t="s">
        <v>18</v>
      </c>
      <c r="C16" s="181"/>
      <c r="D16" s="177"/>
      <c r="E16" s="177"/>
      <c r="F16" s="189">
        <v>50000</v>
      </c>
      <c r="G16" s="177"/>
      <c r="H16" s="177"/>
      <c r="I16" s="206">
        <v>50000</v>
      </c>
    </row>
    <row r="17" spans="1:9" ht="15.75" thickBot="1" x14ac:dyDescent="0.3">
      <c r="A17" s="178"/>
      <c r="B17" s="180"/>
      <c r="C17" s="182"/>
      <c r="D17" s="178"/>
      <c r="E17" s="178"/>
      <c r="F17" s="190"/>
      <c r="G17" s="178"/>
      <c r="H17" s="178"/>
      <c r="I17" s="207"/>
    </row>
    <row r="18" spans="1:9" x14ac:dyDescent="0.25">
      <c r="A18" s="177"/>
      <c r="B18" s="179" t="s">
        <v>19</v>
      </c>
      <c r="C18" s="24"/>
      <c r="D18" s="204">
        <v>9</v>
      </c>
      <c r="E18" s="189">
        <v>15000</v>
      </c>
      <c r="F18" s="189">
        <f>D18*E18</f>
        <v>135000</v>
      </c>
      <c r="G18" s="177"/>
      <c r="H18" s="177"/>
      <c r="I18" s="206">
        <f>F18</f>
        <v>135000</v>
      </c>
    </row>
    <row r="19" spans="1:9" ht="16.5" thickBot="1" x14ac:dyDescent="0.3">
      <c r="A19" s="178"/>
      <c r="B19" s="180"/>
      <c r="C19" s="25" t="s">
        <v>13</v>
      </c>
      <c r="D19" s="205"/>
      <c r="E19" s="190"/>
      <c r="F19" s="190"/>
      <c r="G19" s="178"/>
      <c r="H19" s="178"/>
      <c r="I19" s="207"/>
    </row>
    <row r="20" spans="1:9" x14ac:dyDescent="0.25">
      <c r="A20" s="177"/>
      <c r="B20" s="179" t="s">
        <v>20</v>
      </c>
      <c r="C20" s="181" t="s">
        <v>21</v>
      </c>
      <c r="D20" s="181" t="s">
        <v>21</v>
      </c>
      <c r="E20" s="177"/>
      <c r="F20" s="177"/>
      <c r="G20" s="177"/>
      <c r="H20" s="177"/>
      <c r="I20" s="177"/>
    </row>
    <row r="21" spans="1:9" ht="15.75" thickBot="1" x14ac:dyDescent="0.3">
      <c r="A21" s="178"/>
      <c r="B21" s="180"/>
      <c r="C21" s="182"/>
      <c r="D21" s="182"/>
      <c r="E21" s="178"/>
      <c r="F21" s="178"/>
      <c r="G21" s="178"/>
      <c r="H21" s="178"/>
      <c r="I21" s="178"/>
    </row>
    <row r="22" spans="1:9" ht="15" customHeight="1" x14ac:dyDescent="0.25">
      <c r="A22" s="165"/>
      <c r="B22" s="185" t="s">
        <v>22</v>
      </c>
      <c r="C22" s="169" t="s">
        <v>23</v>
      </c>
      <c r="D22" s="169" t="s">
        <v>51</v>
      </c>
      <c r="E22" s="191">
        <v>5500</v>
      </c>
      <c r="F22" s="173">
        <v>1633500</v>
      </c>
      <c r="G22" s="165"/>
      <c r="H22" s="165"/>
      <c r="I22" s="202">
        <f>F22</f>
        <v>1633500</v>
      </c>
    </row>
    <row r="23" spans="1:9" ht="15.75" customHeight="1" thickBot="1" x14ac:dyDescent="0.3">
      <c r="A23" s="166"/>
      <c r="B23" s="186"/>
      <c r="C23" s="170"/>
      <c r="D23" s="170"/>
      <c r="E23" s="174"/>
      <c r="F23" s="192"/>
      <c r="G23" s="166"/>
      <c r="H23" s="166"/>
      <c r="I23" s="203"/>
    </row>
    <row r="24" spans="1:9" ht="137.25" customHeight="1" thickBot="1" x14ac:dyDescent="0.3">
      <c r="A24" s="7"/>
      <c r="B24" s="8" t="s">
        <v>24</v>
      </c>
      <c r="C24" s="21"/>
      <c r="D24" s="4"/>
      <c r="E24" s="4"/>
      <c r="F24" s="6">
        <f>F25+F27</f>
        <v>85500</v>
      </c>
      <c r="G24" s="4"/>
      <c r="H24" s="4"/>
      <c r="I24" s="9">
        <f>I25+I27</f>
        <v>85500</v>
      </c>
    </row>
    <row r="25" spans="1:9" x14ac:dyDescent="0.25">
      <c r="A25" s="165"/>
      <c r="B25" s="185" t="s">
        <v>25</v>
      </c>
      <c r="C25" s="169" t="s">
        <v>26</v>
      </c>
      <c r="D25" s="169">
        <v>20</v>
      </c>
      <c r="E25" s="169">
        <v>1800</v>
      </c>
      <c r="F25" s="173">
        <v>36000</v>
      </c>
      <c r="G25" s="165"/>
      <c r="H25" s="165"/>
      <c r="I25" s="173">
        <v>36000</v>
      </c>
    </row>
    <row r="26" spans="1:9" ht="15.75" thickBot="1" x14ac:dyDescent="0.3">
      <c r="A26" s="166"/>
      <c r="B26" s="186"/>
      <c r="C26" s="170"/>
      <c r="D26" s="170"/>
      <c r="E26" s="170"/>
      <c r="F26" s="192"/>
      <c r="G26" s="166"/>
      <c r="H26" s="166"/>
      <c r="I26" s="192"/>
    </row>
    <row r="27" spans="1:9" x14ac:dyDescent="0.25">
      <c r="A27" s="165"/>
      <c r="B27" s="185" t="s">
        <v>27</v>
      </c>
      <c r="C27" s="169" t="s">
        <v>13</v>
      </c>
      <c r="D27" s="169">
        <v>9</v>
      </c>
      <c r="E27" s="199">
        <v>5500</v>
      </c>
      <c r="F27" s="173">
        <f>D27*E27</f>
        <v>49500</v>
      </c>
      <c r="G27" s="165"/>
      <c r="H27" s="165"/>
      <c r="I27" s="173">
        <f>F27</f>
        <v>49500</v>
      </c>
    </row>
    <row r="28" spans="1:9" ht="15.75" thickBot="1" x14ac:dyDescent="0.3">
      <c r="A28" s="166"/>
      <c r="B28" s="186"/>
      <c r="C28" s="170"/>
      <c r="D28" s="170"/>
      <c r="E28" s="201"/>
      <c r="F28" s="192"/>
      <c r="G28" s="166"/>
      <c r="H28" s="166"/>
      <c r="I28" s="192"/>
    </row>
    <row r="29" spans="1:9" ht="32.25" thickBot="1" x14ac:dyDescent="0.3">
      <c r="A29" s="7"/>
      <c r="B29" s="26" t="s">
        <v>28</v>
      </c>
      <c r="C29" s="21"/>
      <c r="D29" s="4"/>
      <c r="E29" s="4"/>
      <c r="F29" s="4"/>
      <c r="G29" s="4"/>
      <c r="H29" s="4"/>
      <c r="I29" s="12"/>
    </row>
    <row r="30" spans="1:9" ht="48" thickBot="1" x14ac:dyDescent="0.3">
      <c r="A30" s="2">
        <v>2</v>
      </c>
      <c r="B30" s="3" t="s">
        <v>29</v>
      </c>
      <c r="C30" s="21"/>
      <c r="D30" s="4"/>
      <c r="E30" s="4"/>
      <c r="F30" s="9">
        <f>F31</f>
        <v>68320</v>
      </c>
      <c r="G30" s="4"/>
      <c r="H30" s="4"/>
      <c r="I30" s="15">
        <f>F30</f>
        <v>68320</v>
      </c>
    </row>
    <row r="31" spans="1:9" ht="32.25" thickBot="1" x14ac:dyDescent="0.3">
      <c r="A31" s="2"/>
      <c r="B31" s="8" t="s">
        <v>30</v>
      </c>
      <c r="C31" s="21" t="s">
        <v>31</v>
      </c>
      <c r="D31" s="4">
        <v>1</v>
      </c>
      <c r="E31" s="6">
        <v>67800</v>
      </c>
      <c r="F31" s="6">
        <v>68320</v>
      </c>
      <c r="G31" s="4"/>
      <c r="H31" s="4"/>
      <c r="I31" s="15">
        <f>F31</f>
        <v>68320</v>
      </c>
    </row>
    <row r="32" spans="1:9" x14ac:dyDescent="0.25">
      <c r="A32" s="185">
        <v>3</v>
      </c>
      <c r="B32" s="194" t="s">
        <v>32</v>
      </c>
      <c r="C32" s="169"/>
      <c r="D32" s="165"/>
      <c r="E32" s="165"/>
      <c r="F32" s="171">
        <f>F34+F43+F47</f>
        <v>17520787</v>
      </c>
      <c r="G32" s="165"/>
      <c r="H32" s="165"/>
      <c r="I32" s="202">
        <f>F32</f>
        <v>17520787</v>
      </c>
    </row>
    <row r="33" spans="1:9" ht="15.75" thickBot="1" x14ac:dyDescent="0.3">
      <c r="A33" s="186"/>
      <c r="B33" s="195"/>
      <c r="C33" s="170"/>
      <c r="D33" s="166"/>
      <c r="E33" s="166"/>
      <c r="F33" s="172"/>
      <c r="G33" s="166"/>
      <c r="H33" s="166"/>
      <c r="I33" s="203"/>
    </row>
    <row r="34" spans="1:9" x14ac:dyDescent="0.25">
      <c r="A34" s="165"/>
      <c r="B34" s="185" t="s">
        <v>33</v>
      </c>
      <c r="C34" s="169"/>
      <c r="D34" s="165"/>
      <c r="E34" s="165"/>
      <c r="F34" s="193">
        <f>F37++F40</f>
        <v>5070000</v>
      </c>
      <c r="G34" s="165"/>
      <c r="H34" s="165"/>
      <c r="I34" s="202">
        <f>I37++I40</f>
        <v>5070000</v>
      </c>
    </row>
    <row r="35" spans="1:9" ht="15.75" thickBot="1" x14ac:dyDescent="0.3">
      <c r="A35" s="166"/>
      <c r="B35" s="186"/>
      <c r="C35" s="170"/>
      <c r="D35" s="166"/>
      <c r="E35" s="166"/>
      <c r="F35" s="166"/>
      <c r="G35" s="166"/>
      <c r="H35" s="166"/>
      <c r="I35" s="208"/>
    </row>
    <row r="36" spans="1:9" ht="48" thickBot="1" x14ac:dyDescent="0.3">
      <c r="A36" s="7"/>
      <c r="B36" s="8" t="s">
        <v>34</v>
      </c>
      <c r="C36" s="21"/>
      <c r="D36" s="4"/>
      <c r="E36" s="4"/>
      <c r="F36" s="4"/>
      <c r="G36" s="4"/>
      <c r="H36" s="4"/>
      <c r="I36" s="12"/>
    </row>
    <row r="37" spans="1:9" x14ac:dyDescent="0.25">
      <c r="A37" s="165"/>
      <c r="B37" s="185" t="s">
        <v>35</v>
      </c>
      <c r="C37" s="169" t="s">
        <v>36</v>
      </c>
      <c r="D37" s="169">
        <v>1</v>
      </c>
      <c r="E37" s="169">
        <v>2050000</v>
      </c>
      <c r="F37" s="199">
        <v>2050000</v>
      </c>
      <c r="G37" s="165"/>
      <c r="H37" s="165"/>
      <c r="I37" s="173">
        <f>F37</f>
        <v>2050000</v>
      </c>
    </row>
    <row r="38" spans="1:9" ht="15.75" thickBot="1" x14ac:dyDescent="0.3">
      <c r="A38" s="166"/>
      <c r="B38" s="186"/>
      <c r="C38" s="170"/>
      <c r="D38" s="170"/>
      <c r="E38" s="170"/>
      <c r="F38" s="201"/>
      <c r="G38" s="166"/>
      <c r="H38" s="166"/>
      <c r="I38" s="192"/>
    </row>
    <row r="39" spans="1:9" ht="48" thickBot="1" x14ac:dyDescent="0.3">
      <c r="A39" s="7"/>
      <c r="B39" s="8" t="s">
        <v>37</v>
      </c>
      <c r="C39" s="21"/>
      <c r="D39" s="4"/>
      <c r="E39" s="4"/>
      <c r="F39" s="4"/>
      <c r="G39" s="4"/>
      <c r="H39" s="4"/>
      <c r="I39" s="4"/>
    </row>
    <row r="40" spans="1:9" x14ac:dyDescent="0.25">
      <c r="A40" s="165"/>
      <c r="B40" s="185" t="s">
        <v>38</v>
      </c>
      <c r="C40" s="169" t="s">
        <v>36</v>
      </c>
      <c r="D40" s="169">
        <v>1</v>
      </c>
      <c r="E40" s="199">
        <v>3020000</v>
      </c>
      <c r="F40" s="199">
        <f>E40</f>
        <v>3020000</v>
      </c>
      <c r="G40" s="165"/>
      <c r="H40" s="165"/>
      <c r="I40" s="199">
        <f>F40</f>
        <v>3020000</v>
      </c>
    </row>
    <row r="41" spans="1:9" x14ac:dyDescent="0.25">
      <c r="A41" s="196"/>
      <c r="B41" s="197"/>
      <c r="C41" s="198"/>
      <c r="D41" s="198"/>
      <c r="E41" s="200"/>
      <c r="F41" s="200"/>
      <c r="G41" s="196"/>
      <c r="H41" s="196"/>
      <c r="I41" s="200"/>
    </row>
    <row r="42" spans="1:9" ht="15.75" thickBot="1" x14ac:dyDescent="0.3">
      <c r="A42" s="166"/>
      <c r="B42" s="186"/>
      <c r="C42" s="170"/>
      <c r="D42" s="170"/>
      <c r="E42" s="201"/>
      <c r="F42" s="201"/>
      <c r="G42" s="166"/>
      <c r="H42" s="166"/>
      <c r="I42" s="201"/>
    </row>
    <row r="43" spans="1:9" ht="331.5" thickBot="1" x14ac:dyDescent="0.3">
      <c r="A43" s="7"/>
      <c r="B43" s="8" t="s">
        <v>39</v>
      </c>
      <c r="C43" s="21"/>
      <c r="D43" s="4"/>
      <c r="E43" s="4"/>
      <c r="F43" s="4">
        <v>1800000</v>
      </c>
      <c r="G43" s="4"/>
      <c r="H43" s="4"/>
      <c r="I43" s="14" t="s">
        <v>40</v>
      </c>
    </row>
    <row r="44" spans="1:9" ht="95.25" thickBot="1" x14ac:dyDescent="0.3">
      <c r="A44" s="7"/>
      <c r="B44" s="8" t="s">
        <v>41</v>
      </c>
      <c r="C44" s="21"/>
      <c r="D44" s="4"/>
      <c r="E44" s="4"/>
      <c r="F44" s="4"/>
      <c r="G44" s="4"/>
      <c r="H44" s="4"/>
      <c r="I44" s="4"/>
    </row>
    <row r="45" spans="1:9" ht="48" thickBot="1" x14ac:dyDescent="0.3">
      <c r="A45" s="7"/>
      <c r="B45" s="8" t="s">
        <v>34</v>
      </c>
      <c r="C45" s="21"/>
      <c r="D45" s="4"/>
      <c r="E45" s="4"/>
      <c r="F45" s="4"/>
      <c r="G45" s="4"/>
      <c r="H45" s="4"/>
      <c r="I45" s="4"/>
    </row>
    <row r="46" spans="1:9" ht="16.5" thickBot="1" x14ac:dyDescent="0.3">
      <c r="A46" s="7"/>
      <c r="B46" s="8" t="s">
        <v>42</v>
      </c>
      <c r="C46" s="21" t="s">
        <v>36</v>
      </c>
      <c r="D46" s="4">
        <v>6</v>
      </c>
      <c r="E46" s="13">
        <v>300000</v>
      </c>
      <c r="F46" s="12" t="s">
        <v>40</v>
      </c>
      <c r="G46" s="4"/>
      <c r="H46" s="4"/>
      <c r="I46" s="12" t="s">
        <v>40</v>
      </c>
    </row>
    <row r="47" spans="1:9" ht="205.5" thickBot="1" x14ac:dyDescent="0.3">
      <c r="A47" s="7"/>
      <c r="B47" s="8" t="s">
        <v>44</v>
      </c>
      <c r="C47" s="21"/>
      <c r="D47" s="4"/>
      <c r="E47" s="4"/>
      <c r="F47" s="6">
        <f>SUM(F50+F51)</f>
        <v>10650787</v>
      </c>
      <c r="G47" s="4"/>
      <c r="H47" s="4"/>
      <c r="I47" s="14" t="s">
        <v>45</v>
      </c>
    </row>
    <row r="48" spans="1:9" ht="95.25" thickBot="1" x14ac:dyDescent="0.3">
      <c r="A48" s="7"/>
      <c r="B48" s="8" t="s">
        <v>41</v>
      </c>
      <c r="C48" s="21"/>
      <c r="D48" s="4"/>
      <c r="E48" s="4"/>
      <c r="F48" s="4"/>
      <c r="G48" s="4"/>
      <c r="H48" s="4"/>
      <c r="I48" s="4"/>
    </row>
    <row r="49" spans="1:11" ht="48" thickBot="1" x14ac:dyDescent="0.3">
      <c r="A49" s="7"/>
      <c r="B49" s="8" t="s">
        <v>37</v>
      </c>
      <c r="C49" s="21"/>
      <c r="D49" s="4"/>
      <c r="E49" s="4"/>
      <c r="F49" s="4"/>
      <c r="G49" s="4"/>
      <c r="H49" s="4"/>
      <c r="I49" s="4"/>
    </row>
    <row r="50" spans="1:11" ht="111" thickBot="1" x14ac:dyDescent="0.3">
      <c r="A50" s="7"/>
      <c r="B50" s="4" t="s">
        <v>46</v>
      </c>
      <c r="C50" s="21" t="s">
        <v>36</v>
      </c>
      <c r="D50" s="4">
        <v>17</v>
      </c>
      <c r="E50" s="6">
        <v>550000</v>
      </c>
      <c r="F50" s="6">
        <f>E50*D50</f>
        <v>9350000</v>
      </c>
      <c r="G50" s="4"/>
      <c r="H50" s="4"/>
      <c r="I50" s="6">
        <f>F50</f>
        <v>9350000</v>
      </c>
    </row>
    <row r="51" spans="1:11" ht="111" thickBot="1" x14ac:dyDescent="0.3">
      <c r="A51" s="7"/>
      <c r="B51" s="8" t="s">
        <v>47</v>
      </c>
      <c r="C51" s="21" t="s">
        <v>36</v>
      </c>
      <c r="D51" s="4">
        <v>1</v>
      </c>
      <c r="E51" s="6">
        <v>1300787</v>
      </c>
      <c r="F51" s="6">
        <f>E51</f>
        <v>1300787</v>
      </c>
      <c r="G51" s="4"/>
      <c r="H51" s="4"/>
      <c r="I51" s="6">
        <f>F51</f>
        <v>1300787</v>
      </c>
      <c r="K51" s="27">
        <f>J52-I52</f>
        <v>0</v>
      </c>
    </row>
    <row r="52" spans="1:11" ht="16.5" thickBot="1" x14ac:dyDescent="0.3">
      <c r="A52" s="10"/>
      <c r="B52" s="3" t="s">
        <v>48</v>
      </c>
      <c r="C52" s="22"/>
      <c r="D52" s="5"/>
      <c r="E52" s="5"/>
      <c r="F52" s="9">
        <f>F3+F30+F32</f>
        <v>24244000</v>
      </c>
      <c r="G52" s="5"/>
      <c r="H52" s="5"/>
      <c r="I52" s="16">
        <f>F52</f>
        <v>24244000</v>
      </c>
      <c r="J52" s="27">
        <v>24244000</v>
      </c>
    </row>
  </sheetData>
  <mergeCells count="132">
    <mergeCell ref="I40:I42"/>
    <mergeCell ref="E27:E28"/>
    <mergeCell ref="F27:F28"/>
    <mergeCell ref="I27:I28"/>
    <mergeCell ref="I32:I33"/>
    <mergeCell ref="I34:I35"/>
    <mergeCell ref="F37:F38"/>
    <mergeCell ref="I37:I38"/>
    <mergeCell ref="E37:E38"/>
    <mergeCell ref="G32:G33"/>
    <mergeCell ref="H32:H33"/>
    <mergeCell ref="I22:I23"/>
    <mergeCell ref="C25:C26"/>
    <mergeCell ref="D25:D26"/>
    <mergeCell ref="E25:E26"/>
    <mergeCell ref="F25:F26"/>
    <mergeCell ref="I25:I26"/>
    <mergeCell ref="C6:C7"/>
    <mergeCell ref="D6:D7"/>
    <mergeCell ref="E6:E7"/>
    <mergeCell ref="F6:F7"/>
    <mergeCell ref="I6:I7"/>
    <mergeCell ref="C20:C21"/>
    <mergeCell ref="D20:D21"/>
    <mergeCell ref="H20:H21"/>
    <mergeCell ref="I20:I21"/>
    <mergeCell ref="H12:H13"/>
    <mergeCell ref="F16:F17"/>
    <mergeCell ref="F18:F19"/>
    <mergeCell ref="E18:E19"/>
    <mergeCell ref="D18:D19"/>
    <mergeCell ref="I18:I19"/>
    <mergeCell ref="I16:I17"/>
    <mergeCell ref="I14:I15"/>
    <mergeCell ref="I12:I13"/>
    <mergeCell ref="A37:A38"/>
    <mergeCell ref="B37:B38"/>
    <mergeCell ref="G37:G38"/>
    <mergeCell ref="H37:H38"/>
    <mergeCell ref="A40:A42"/>
    <mergeCell ref="B40:B42"/>
    <mergeCell ref="G40:G42"/>
    <mergeCell ref="H40:H42"/>
    <mergeCell ref="D37:D38"/>
    <mergeCell ref="C37:C38"/>
    <mergeCell ref="C40:C42"/>
    <mergeCell ref="D40:D42"/>
    <mergeCell ref="E40:E42"/>
    <mergeCell ref="F40:F42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A25:A26"/>
    <mergeCell ref="B25:B26"/>
    <mergeCell ref="G25:G26"/>
    <mergeCell ref="H25:H26"/>
    <mergeCell ref="A27:A28"/>
    <mergeCell ref="B27:B28"/>
    <mergeCell ref="G27:G28"/>
    <mergeCell ref="H27:H28"/>
    <mergeCell ref="D27:D28"/>
    <mergeCell ref="C27:C28"/>
    <mergeCell ref="A22:A23"/>
    <mergeCell ref="B22:B23"/>
    <mergeCell ref="G22:G23"/>
    <mergeCell ref="H22:H23"/>
    <mergeCell ref="C22:C23"/>
    <mergeCell ref="D22:D23"/>
    <mergeCell ref="E22:E23"/>
    <mergeCell ref="F22:F23"/>
    <mergeCell ref="H16:H17"/>
    <mergeCell ref="A18:A19"/>
    <mergeCell ref="B18:B19"/>
    <mergeCell ref="G18:G19"/>
    <mergeCell ref="H18:H19"/>
    <mergeCell ref="A20:A21"/>
    <mergeCell ref="B20:B21"/>
    <mergeCell ref="E20:E21"/>
    <mergeCell ref="F20:F21"/>
    <mergeCell ref="G20:G21"/>
    <mergeCell ref="A16:A17"/>
    <mergeCell ref="B16:B17"/>
    <mergeCell ref="C16:C17"/>
    <mergeCell ref="D16:D17"/>
    <mergeCell ref="E16:E17"/>
    <mergeCell ref="G16:G17"/>
    <mergeCell ref="A14:A15"/>
    <mergeCell ref="B14:B15"/>
    <mergeCell ref="C14:C15"/>
    <mergeCell ref="D14:D15"/>
    <mergeCell ref="E14:E15"/>
    <mergeCell ref="G14:G15"/>
    <mergeCell ref="H14:H15"/>
    <mergeCell ref="A6:A7"/>
    <mergeCell ref="B6:B7"/>
    <mergeCell ref="G6:G7"/>
    <mergeCell ref="H6:H7"/>
    <mergeCell ref="A12:A13"/>
    <mergeCell ref="B12:B13"/>
    <mergeCell ref="C12:C13"/>
    <mergeCell ref="D12:D13"/>
    <mergeCell ref="E12:E13"/>
    <mergeCell ref="G12:G13"/>
    <mergeCell ref="F12:F13"/>
    <mergeCell ref="F14:F15"/>
    <mergeCell ref="G1:I1"/>
    <mergeCell ref="A4:A5"/>
    <mergeCell ref="B4:B5"/>
    <mergeCell ref="C4:C5"/>
    <mergeCell ref="D4:D5"/>
    <mergeCell ref="E4:E5"/>
    <mergeCell ref="G4:G5"/>
    <mergeCell ref="H4:H5"/>
    <mergeCell ref="I4:I5"/>
    <mergeCell ref="F4:F5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5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topLeftCell="A54" zoomScale="50" zoomScaleNormal="50" workbookViewId="0">
      <selection activeCell="E31" sqref="E31:E32"/>
    </sheetView>
  </sheetViews>
  <sheetFormatPr defaultRowHeight="15" x14ac:dyDescent="0.25"/>
  <cols>
    <col min="2" max="2" width="37.140625" customWidth="1"/>
    <col min="3" max="3" width="11.140625" style="23" customWidth="1"/>
    <col min="4" max="4" width="9.140625" style="23"/>
    <col min="5" max="5" width="16.140625" style="23" customWidth="1"/>
    <col min="6" max="6" width="13.42578125" style="23" customWidth="1"/>
    <col min="7" max="7" width="16.5703125" style="23" customWidth="1"/>
    <col min="8" max="8" width="9.140625" style="23"/>
    <col min="9" max="9" width="24.28515625" style="40" customWidth="1"/>
    <col min="12" max="12" width="24.42578125" customWidth="1"/>
  </cols>
  <sheetData>
    <row r="1" spans="1:11" ht="16.5" thickBot="1" x14ac:dyDescent="0.3">
      <c r="A1" s="175" t="s">
        <v>0</v>
      </c>
      <c r="B1" s="175" t="s">
        <v>1</v>
      </c>
      <c r="C1" s="175" t="s">
        <v>2</v>
      </c>
      <c r="D1" s="175" t="s">
        <v>3</v>
      </c>
      <c r="E1" s="175" t="s">
        <v>4</v>
      </c>
      <c r="F1" s="175" t="s">
        <v>5</v>
      </c>
      <c r="G1" s="162" t="s">
        <v>6</v>
      </c>
      <c r="H1" s="163"/>
      <c r="I1" s="164"/>
    </row>
    <row r="2" spans="1:11" ht="95.25" thickBot="1" x14ac:dyDescent="0.3">
      <c r="A2" s="176"/>
      <c r="B2" s="176"/>
      <c r="C2" s="176"/>
      <c r="D2" s="176"/>
      <c r="E2" s="176"/>
      <c r="F2" s="176"/>
      <c r="G2" s="1" t="s">
        <v>7</v>
      </c>
      <c r="H2" s="1" t="s">
        <v>49</v>
      </c>
      <c r="I2" s="37" t="s">
        <v>9</v>
      </c>
    </row>
    <row r="3" spans="1:11" ht="16.5" thickBot="1" x14ac:dyDescent="0.3">
      <c r="A3" s="18">
        <v>1</v>
      </c>
      <c r="B3" s="3" t="s">
        <v>10</v>
      </c>
      <c r="C3" s="21"/>
      <c r="D3" s="21"/>
      <c r="E3" s="21"/>
      <c r="F3" s="33">
        <f>F4+F12+F14+F16+F18+F22+F24</f>
        <v>6630260</v>
      </c>
      <c r="G3" s="21"/>
      <c r="H3" s="21"/>
      <c r="I3" s="38">
        <f>F3</f>
        <v>6630260</v>
      </c>
    </row>
    <row r="4" spans="1:11" x14ac:dyDescent="0.25">
      <c r="A4" s="165"/>
      <c r="B4" s="185" t="s">
        <v>11</v>
      </c>
      <c r="C4" s="169"/>
      <c r="D4" s="169"/>
      <c r="E4" s="169"/>
      <c r="F4" s="215">
        <f>F6+F8+F9+F10+F11</f>
        <v>4320000</v>
      </c>
      <c r="G4" s="169"/>
      <c r="H4" s="169"/>
      <c r="I4" s="209">
        <f>F4</f>
        <v>4320000</v>
      </c>
    </row>
    <row r="5" spans="1:11" ht="15.75" thickBot="1" x14ac:dyDescent="0.3">
      <c r="A5" s="166"/>
      <c r="B5" s="186"/>
      <c r="C5" s="170"/>
      <c r="D5" s="170"/>
      <c r="E5" s="170"/>
      <c r="F5" s="212"/>
      <c r="G5" s="170"/>
      <c r="H5" s="170"/>
      <c r="I5" s="210"/>
    </row>
    <row r="6" spans="1:11" x14ac:dyDescent="0.25">
      <c r="A6" s="165"/>
      <c r="B6" s="185" t="s">
        <v>12</v>
      </c>
      <c r="C6" s="169" t="s">
        <v>13</v>
      </c>
      <c r="D6" s="169">
        <v>9</v>
      </c>
      <c r="E6" s="199">
        <v>80000</v>
      </c>
      <c r="F6" s="199">
        <f>E6*D6</f>
        <v>720000</v>
      </c>
      <c r="G6" s="169"/>
      <c r="H6" s="169"/>
      <c r="I6" s="213">
        <f>F6</f>
        <v>720000</v>
      </c>
    </row>
    <row r="7" spans="1:11" ht="15.75" thickBot="1" x14ac:dyDescent="0.3">
      <c r="A7" s="166"/>
      <c r="B7" s="186"/>
      <c r="C7" s="170"/>
      <c r="D7" s="170"/>
      <c r="E7" s="201"/>
      <c r="F7" s="201"/>
      <c r="G7" s="170"/>
      <c r="H7" s="170"/>
      <c r="I7" s="214"/>
    </row>
    <row r="8" spans="1:11" ht="16.5" thickBot="1" x14ac:dyDescent="0.3">
      <c r="A8" s="17"/>
      <c r="B8" s="8" t="s">
        <v>14</v>
      </c>
      <c r="C8" s="21" t="s">
        <v>13</v>
      </c>
      <c r="D8" s="21">
        <v>9</v>
      </c>
      <c r="E8" s="33">
        <v>250000</v>
      </c>
      <c r="F8" s="21">
        <f>E8*D8</f>
        <v>2250000</v>
      </c>
      <c r="G8" s="21"/>
      <c r="H8" s="21"/>
      <c r="I8" s="39">
        <f>F8</f>
        <v>2250000</v>
      </c>
    </row>
    <row r="9" spans="1:11" ht="32.25" thickBot="1" x14ac:dyDescent="0.3">
      <c r="A9" s="17"/>
      <c r="B9" s="8" t="s">
        <v>50</v>
      </c>
      <c r="C9" s="21" t="s">
        <v>13</v>
      </c>
      <c r="D9" s="21">
        <v>9</v>
      </c>
      <c r="E9" s="33">
        <v>50000</v>
      </c>
      <c r="F9" s="21">
        <f>E9*D9</f>
        <v>450000</v>
      </c>
      <c r="G9" s="21"/>
      <c r="H9" s="21"/>
      <c r="I9" s="39">
        <f t="shared" ref="I9:I18" si="0">F9</f>
        <v>450000</v>
      </c>
      <c r="K9">
        <f>480000*0.9*0.06</f>
        <v>25920</v>
      </c>
    </row>
    <row r="10" spans="1:11" ht="16.5" thickBot="1" x14ac:dyDescent="0.3">
      <c r="A10" s="17"/>
      <c r="B10" s="8" t="s">
        <v>15</v>
      </c>
      <c r="C10" s="21" t="s">
        <v>13</v>
      </c>
      <c r="D10" s="21">
        <v>9</v>
      </c>
      <c r="E10" s="33">
        <v>50000</v>
      </c>
      <c r="F10" s="21">
        <f>E10*D10</f>
        <v>450000</v>
      </c>
      <c r="G10" s="21"/>
      <c r="H10" s="21"/>
      <c r="I10" s="39">
        <f t="shared" si="0"/>
        <v>450000</v>
      </c>
      <c r="K10">
        <f>480000*0.9*0.035</f>
        <v>15120.000000000002</v>
      </c>
    </row>
    <row r="11" spans="1:11" ht="16.5" thickBot="1" x14ac:dyDescent="0.3">
      <c r="A11" s="19"/>
      <c r="B11" s="28" t="s">
        <v>76</v>
      </c>
      <c r="C11" s="21" t="s">
        <v>13</v>
      </c>
      <c r="D11" s="21">
        <v>9</v>
      </c>
      <c r="E11" s="33">
        <v>50000</v>
      </c>
      <c r="F11" s="21">
        <f>E11*D11</f>
        <v>450000</v>
      </c>
      <c r="G11" s="29"/>
      <c r="H11" s="29"/>
      <c r="I11" s="39">
        <f t="shared" si="0"/>
        <v>450000</v>
      </c>
    </row>
    <row r="12" spans="1:11" ht="15" customHeight="1" x14ac:dyDescent="0.25">
      <c r="A12" s="165"/>
      <c r="B12" s="185" t="s">
        <v>16</v>
      </c>
      <c r="C12" s="169"/>
      <c r="D12" s="169">
        <v>9</v>
      </c>
      <c r="E12" s="169">
        <f>K9+K10</f>
        <v>41040</v>
      </c>
      <c r="F12" s="199">
        <f>E12*D12</f>
        <v>369360</v>
      </c>
      <c r="G12" s="211"/>
      <c r="H12" s="211"/>
      <c r="I12" s="213">
        <f t="shared" si="0"/>
        <v>369360</v>
      </c>
    </row>
    <row r="13" spans="1:11" ht="15.75" customHeight="1" thickBot="1" x14ac:dyDescent="0.3">
      <c r="A13" s="166"/>
      <c r="B13" s="186"/>
      <c r="C13" s="170"/>
      <c r="D13" s="170"/>
      <c r="E13" s="170"/>
      <c r="F13" s="201"/>
      <c r="G13" s="212"/>
      <c r="H13" s="212"/>
      <c r="I13" s="214"/>
    </row>
    <row r="14" spans="1:11" ht="15" customHeight="1" x14ac:dyDescent="0.25">
      <c r="A14" s="165"/>
      <c r="B14" s="185" t="s">
        <v>17</v>
      </c>
      <c r="C14" s="169"/>
      <c r="D14" s="169">
        <v>9</v>
      </c>
      <c r="E14" s="169">
        <f>480000*2%</f>
        <v>9600</v>
      </c>
      <c r="F14" s="199">
        <f>E14*D14</f>
        <v>86400</v>
      </c>
      <c r="G14" s="211"/>
      <c r="H14" s="211"/>
      <c r="I14" s="213">
        <f t="shared" si="0"/>
        <v>86400</v>
      </c>
    </row>
    <row r="15" spans="1:11" ht="15.75" customHeight="1" thickBot="1" x14ac:dyDescent="0.3">
      <c r="A15" s="166"/>
      <c r="B15" s="186"/>
      <c r="C15" s="170"/>
      <c r="D15" s="170"/>
      <c r="E15" s="170"/>
      <c r="F15" s="201"/>
      <c r="G15" s="212"/>
      <c r="H15" s="212"/>
      <c r="I15" s="214"/>
    </row>
    <row r="16" spans="1:11" ht="15" customHeight="1" x14ac:dyDescent="0.25">
      <c r="A16" s="165"/>
      <c r="B16" s="185" t="s">
        <v>18</v>
      </c>
      <c r="C16" s="169"/>
      <c r="D16" s="169"/>
      <c r="E16" s="169"/>
      <c r="F16" s="199">
        <v>50000</v>
      </c>
      <c r="G16" s="169"/>
      <c r="H16" s="169"/>
      <c r="I16" s="213">
        <f t="shared" si="0"/>
        <v>50000</v>
      </c>
    </row>
    <row r="17" spans="1:9" ht="15.75" customHeight="1" thickBot="1" x14ac:dyDescent="0.3">
      <c r="A17" s="166"/>
      <c r="B17" s="186"/>
      <c r="C17" s="170"/>
      <c r="D17" s="170"/>
      <c r="E17" s="170"/>
      <c r="F17" s="201"/>
      <c r="G17" s="170"/>
      <c r="H17" s="170"/>
      <c r="I17" s="214"/>
    </row>
    <row r="18" spans="1:9" ht="15" customHeight="1" x14ac:dyDescent="0.25">
      <c r="A18" s="165"/>
      <c r="B18" s="185" t="s">
        <v>19</v>
      </c>
      <c r="C18" s="169" t="s">
        <v>13</v>
      </c>
      <c r="D18" s="169">
        <v>9</v>
      </c>
      <c r="E18" s="199">
        <v>15000</v>
      </c>
      <c r="F18" s="199">
        <f>E18*D18</f>
        <v>135000</v>
      </c>
      <c r="G18" s="169"/>
      <c r="H18" s="169"/>
      <c r="I18" s="213">
        <f t="shared" si="0"/>
        <v>135000</v>
      </c>
    </row>
    <row r="19" spans="1:9" ht="15.75" customHeight="1" thickBot="1" x14ac:dyDescent="0.3">
      <c r="A19" s="166"/>
      <c r="B19" s="186"/>
      <c r="C19" s="170"/>
      <c r="D19" s="170"/>
      <c r="E19" s="201"/>
      <c r="F19" s="201"/>
      <c r="G19" s="170"/>
      <c r="H19" s="170"/>
      <c r="I19" s="214"/>
    </row>
    <row r="20" spans="1:9" x14ac:dyDescent="0.25">
      <c r="A20" s="165"/>
      <c r="B20" s="185" t="s">
        <v>20</v>
      </c>
      <c r="C20" s="169" t="s">
        <v>21</v>
      </c>
      <c r="D20" s="169" t="s">
        <v>21</v>
      </c>
      <c r="E20" s="169"/>
      <c r="F20" s="169"/>
      <c r="G20" s="169"/>
      <c r="H20" s="169"/>
      <c r="I20" s="213"/>
    </row>
    <row r="21" spans="1:9" ht="15.75" thickBot="1" x14ac:dyDescent="0.3">
      <c r="A21" s="166"/>
      <c r="B21" s="186"/>
      <c r="C21" s="170"/>
      <c r="D21" s="170"/>
      <c r="E21" s="170"/>
      <c r="F21" s="170"/>
      <c r="G21" s="170"/>
      <c r="H21" s="170"/>
      <c r="I21" s="214"/>
    </row>
    <row r="22" spans="1:9" x14ac:dyDescent="0.25">
      <c r="A22" s="165"/>
      <c r="B22" s="185" t="s">
        <v>22</v>
      </c>
      <c r="C22" s="169" t="s">
        <v>23</v>
      </c>
      <c r="D22" s="169" t="s">
        <v>58</v>
      </c>
      <c r="E22" s="169">
        <v>5500</v>
      </c>
      <c r="F22" s="199">
        <f>E22*32*9</f>
        <v>1584000</v>
      </c>
      <c r="G22" s="169"/>
      <c r="H22" s="169"/>
      <c r="I22" s="209">
        <f>F22</f>
        <v>1584000</v>
      </c>
    </row>
    <row r="23" spans="1:9" ht="15.75" thickBot="1" x14ac:dyDescent="0.3">
      <c r="A23" s="166"/>
      <c r="B23" s="186"/>
      <c r="C23" s="170"/>
      <c r="D23" s="170"/>
      <c r="E23" s="170"/>
      <c r="F23" s="201"/>
      <c r="G23" s="170"/>
      <c r="H23" s="170"/>
      <c r="I23" s="210"/>
    </row>
    <row r="24" spans="1:9" ht="79.5" thickBot="1" x14ac:dyDescent="0.3">
      <c r="A24" s="17"/>
      <c r="B24" s="8" t="s">
        <v>24</v>
      </c>
      <c r="C24" s="21"/>
      <c r="D24" s="21"/>
      <c r="E24" s="21"/>
      <c r="F24" s="33">
        <f>F25+F27</f>
        <v>85500</v>
      </c>
      <c r="G24" s="21"/>
      <c r="H24" s="21"/>
      <c r="I24" s="38">
        <f>F24</f>
        <v>85500</v>
      </c>
    </row>
    <row r="25" spans="1:9" ht="15" customHeight="1" x14ac:dyDescent="0.25">
      <c r="A25" s="165"/>
      <c r="B25" s="185" t="s">
        <v>25</v>
      </c>
      <c r="C25" s="169" t="s">
        <v>26</v>
      </c>
      <c r="D25" s="169">
        <v>20</v>
      </c>
      <c r="E25" s="169">
        <v>1800</v>
      </c>
      <c r="F25" s="199">
        <v>36000</v>
      </c>
      <c r="G25" s="169"/>
      <c r="H25" s="169"/>
      <c r="I25" s="213">
        <v>36000</v>
      </c>
    </row>
    <row r="26" spans="1:9" ht="15.75" thickBot="1" x14ac:dyDescent="0.3">
      <c r="A26" s="166"/>
      <c r="B26" s="186"/>
      <c r="C26" s="170"/>
      <c r="D26" s="170"/>
      <c r="E26" s="170"/>
      <c r="F26" s="201"/>
      <c r="G26" s="170"/>
      <c r="H26" s="170"/>
      <c r="I26" s="214"/>
    </row>
    <row r="27" spans="1:9" x14ac:dyDescent="0.25">
      <c r="A27" s="165"/>
      <c r="B27" s="185" t="s">
        <v>27</v>
      </c>
      <c r="C27" s="169" t="s">
        <v>13</v>
      </c>
      <c r="D27" s="169">
        <v>9</v>
      </c>
      <c r="E27" s="199">
        <v>5500</v>
      </c>
      <c r="F27" s="199">
        <f>E27*D27</f>
        <v>49500</v>
      </c>
      <c r="G27" s="169"/>
      <c r="H27" s="169"/>
      <c r="I27" s="213">
        <f>F27</f>
        <v>49500</v>
      </c>
    </row>
    <row r="28" spans="1:9" ht="15.75" thickBot="1" x14ac:dyDescent="0.3">
      <c r="A28" s="166"/>
      <c r="B28" s="186"/>
      <c r="C28" s="170"/>
      <c r="D28" s="170"/>
      <c r="E28" s="201"/>
      <c r="F28" s="201"/>
      <c r="G28" s="170"/>
      <c r="H28" s="170"/>
      <c r="I28" s="214"/>
    </row>
    <row r="29" spans="1:9" ht="16.5" thickBot="1" x14ac:dyDescent="0.3">
      <c r="A29" s="17"/>
      <c r="B29" s="8" t="s">
        <v>28</v>
      </c>
      <c r="C29" s="21"/>
      <c r="D29" s="21"/>
      <c r="E29" s="21"/>
      <c r="F29" s="21"/>
      <c r="G29" s="21"/>
      <c r="H29" s="21"/>
      <c r="I29" s="39"/>
    </row>
    <row r="30" spans="1:9" ht="32.25" thickBot="1" x14ac:dyDescent="0.3">
      <c r="A30" s="18">
        <v>2</v>
      </c>
      <c r="B30" s="3" t="s">
        <v>29</v>
      </c>
      <c r="C30" s="21"/>
      <c r="D30" s="21"/>
      <c r="E30" s="21"/>
      <c r="F30" s="33">
        <f>F31+F33</f>
        <v>2675200</v>
      </c>
      <c r="G30" s="21"/>
      <c r="H30" s="21"/>
      <c r="I30" s="38">
        <f>F30</f>
        <v>2675200</v>
      </c>
    </row>
    <row r="31" spans="1:9" x14ac:dyDescent="0.25">
      <c r="A31" s="165"/>
      <c r="B31" s="185" t="s">
        <v>59</v>
      </c>
      <c r="C31" s="169" t="s">
        <v>31</v>
      </c>
      <c r="D31" s="169">
        <v>1</v>
      </c>
      <c r="E31" s="169">
        <v>2000000</v>
      </c>
      <c r="F31" s="199">
        <v>2000000</v>
      </c>
      <c r="G31" s="169"/>
      <c r="H31" s="169"/>
      <c r="I31" s="213" t="s">
        <v>60</v>
      </c>
    </row>
    <row r="32" spans="1:9" ht="15.75" thickBot="1" x14ac:dyDescent="0.3">
      <c r="A32" s="166"/>
      <c r="B32" s="186"/>
      <c r="C32" s="170"/>
      <c r="D32" s="170"/>
      <c r="E32" s="170"/>
      <c r="F32" s="201"/>
      <c r="G32" s="170"/>
      <c r="H32" s="170"/>
      <c r="I32" s="214"/>
    </row>
    <row r="33" spans="1:9" x14ac:dyDescent="0.25">
      <c r="A33" s="165"/>
      <c r="B33" s="185" t="s">
        <v>77</v>
      </c>
      <c r="C33" s="169" t="s">
        <v>31</v>
      </c>
      <c r="D33" s="169">
        <v>4</v>
      </c>
      <c r="E33" s="199">
        <v>168800</v>
      </c>
      <c r="F33" s="199">
        <f>E33*D33</f>
        <v>675200</v>
      </c>
      <c r="G33" s="169"/>
      <c r="H33" s="169"/>
      <c r="I33" s="213">
        <f>F33</f>
        <v>675200</v>
      </c>
    </row>
    <row r="34" spans="1:9" ht="15.75" thickBot="1" x14ac:dyDescent="0.3">
      <c r="A34" s="166"/>
      <c r="B34" s="186"/>
      <c r="C34" s="170"/>
      <c r="D34" s="170"/>
      <c r="E34" s="201"/>
      <c r="F34" s="201"/>
      <c r="G34" s="170"/>
      <c r="H34" s="170"/>
      <c r="I34" s="214"/>
    </row>
    <row r="35" spans="1:9" x14ac:dyDescent="0.25">
      <c r="A35" s="185">
        <v>3</v>
      </c>
      <c r="B35" s="194" t="s">
        <v>32</v>
      </c>
      <c r="C35" s="169"/>
      <c r="D35" s="169"/>
      <c r="E35" s="169"/>
      <c r="F35" s="169"/>
      <c r="G35" s="169"/>
      <c r="H35" s="169"/>
      <c r="I35" s="209">
        <f>I37+I42+I47+I54+I58</f>
        <v>45734540</v>
      </c>
    </row>
    <row r="36" spans="1:9" ht="15.75" thickBot="1" x14ac:dyDescent="0.3">
      <c r="A36" s="186"/>
      <c r="B36" s="195"/>
      <c r="C36" s="170"/>
      <c r="D36" s="170"/>
      <c r="E36" s="170"/>
      <c r="F36" s="170"/>
      <c r="G36" s="170"/>
      <c r="H36" s="170"/>
      <c r="I36" s="210"/>
    </row>
    <row r="37" spans="1:9" x14ac:dyDescent="0.25">
      <c r="A37" s="165"/>
      <c r="B37" s="185" t="s">
        <v>61</v>
      </c>
      <c r="C37" s="169"/>
      <c r="D37" s="169"/>
      <c r="E37" s="169"/>
      <c r="F37" s="169"/>
      <c r="G37" s="169"/>
      <c r="H37" s="169"/>
      <c r="I37" s="209">
        <f>I40</f>
        <v>2550000</v>
      </c>
    </row>
    <row r="38" spans="1:9" ht="15.75" thickBot="1" x14ac:dyDescent="0.3">
      <c r="A38" s="166"/>
      <c r="B38" s="186"/>
      <c r="C38" s="170"/>
      <c r="D38" s="170"/>
      <c r="E38" s="170"/>
      <c r="F38" s="170"/>
      <c r="G38" s="170"/>
      <c r="H38" s="170"/>
      <c r="I38" s="210"/>
    </row>
    <row r="39" spans="1:9" ht="32.25" thickBot="1" x14ac:dyDescent="0.3">
      <c r="A39" s="17"/>
      <c r="B39" s="8" t="s">
        <v>34</v>
      </c>
      <c r="C39" s="21"/>
      <c r="D39" s="21"/>
      <c r="E39" s="21"/>
      <c r="F39" s="21"/>
      <c r="G39" s="21"/>
      <c r="H39" s="21"/>
      <c r="I39" s="39"/>
    </row>
    <row r="40" spans="1:9" ht="15" customHeight="1" x14ac:dyDescent="0.25">
      <c r="A40" s="165"/>
      <c r="B40" s="185" t="s">
        <v>62</v>
      </c>
      <c r="C40" s="169" t="s">
        <v>36</v>
      </c>
      <c r="D40" s="169">
        <v>1</v>
      </c>
      <c r="E40" s="199">
        <v>1750000</v>
      </c>
      <c r="F40" s="199">
        <v>1750000</v>
      </c>
      <c r="G40" s="169"/>
      <c r="H40" s="169"/>
      <c r="I40" s="209">
        <v>2550000</v>
      </c>
    </row>
    <row r="41" spans="1:9" ht="15.75" customHeight="1" thickBot="1" x14ac:dyDescent="0.3">
      <c r="A41" s="166"/>
      <c r="B41" s="186"/>
      <c r="C41" s="170"/>
      <c r="D41" s="170"/>
      <c r="E41" s="201"/>
      <c r="F41" s="201"/>
      <c r="G41" s="170"/>
      <c r="H41" s="170"/>
      <c r="I41" s="210"/>
    </row>
    <row r="42" spans="1:9" ht="48" thickBot="1" x14ac:dyDescent="0.3">
      <c r="A42" s="17"/>
      <c r="B42" s="8" t="s">
        <v>63</v>
      </c>
      <c r="C42" s="21"/>
      <c r="D42" s="21"/>
      <c r="E42" s="21"/>
      <c r="F42" s="21"/>
      <c r="G42" s="21"/>
      <c r="H42" s="21"/>
      <c r="I42" s="38">
        <v>9000000</v>
      </c>
    </row>
    <row r="43" spans="1:9" ht="32.25" thickBot="1" x14ac:dyDescent="0.3">
      <c r="A43" s="17"/>
      <c r="B43" s="8" t="s">
        <v>34</v>
      </c>
      <c r="C43" s="21"/>
      <c r="D43" s="21"/>
      <c r="E43" s="21"/>
      <c r="F43" s="21"/>
      <c r="G43" s="21"/>
      <c r="H43" s="21"/>
      <c r="I43" s="39"/>
    </row>
    <row r="44" spans="1:9" x14ac:dyDescent="0.25">
      <c r="A44" s="165"/>
      <c r="B44" s="185" t="s">
        <v>64</v>
      </c>
      <c r="C44" s="169" t="s">
        <v>36</v>
      </c>
      <c r="D44" s="169">
        <v>30</v>
      </c>
      <c r="E44" s="199">
        <v>300000</v>
      </c>
      <c r="F44" s="199">
        <f>E44*D44</f>
        <v>9000000</v>
      </c>
      <c r="G44" s="169"/>
      <c r="H44" s="169"/>
      <c r="I44" s="213">
        <f>F44</f>
        <v>9000000</v>
      </c>
    </row>
    <row r="45" spans="1:9" x14ac:dyDescent="0.25">
      <c r="A45" s="196"/>
      <c r="B45" s="197"/>
      <c r="C45" s="198"/>
      <c r="D45" s="198"/>
      <c r="E45" s="200"/>
      <c r="F45" s="200"/>
      <c r="G45" s="198"/>
      <c r="H45" s="198"/>
      <c r="I45" s="216"/>
    </row>
    <row r="46" spans="1:9" ht="15.75" thickBot="1" x14ac:dyDescent="0.3">
      <c r="A46" s="166"/>
      <c r="B46" s="186"/>
      <c r="C46" s="170"/>
      <c r="D46" s="170"/>
      <c r="E46" s="201"/>
      <c r="F46" s="201"/>
      <c r="G46" s="170"/>
      <c r="H46" s="170"/>
      <c r="I46" s="214"/>
    </row>
    <row r="47" spans="1:9" x14ac:dyDescent="0.25">
      <c r="A47" s="165"/>
      <c r="B47" s="185" t="s">
        <v>65</v>
      </c>
      <c r="C47" s="169"/>
      <c r="D47" s="169"/>
      <c r="E47" s="169"/>
      <c r="F47" s="169"/>
      <c r="G47" s="169"/>
      <c r="H47" s="169"/>
      <c r="I47" s="209">
        <f>I50+I52+I53</f>
        <v>8753320</v>
      </c>
    </row>
    <row r="48" spans="1:9" ht="87" customHeight="1" thickBot="1" x14ac:dyDescent="0.3">
      <c r="A48" s="166"/>
      <c r="B48" s="186"/>
      <c r="C48" s="170"/>
      <c r="D48" s="170"/>
      <c r="E48" s="170"/>
      <c r="F48" s="170"/>
      <c r="G48" s="170"/>
      <c r="H48" s="170"/>
      <c r="I48" s="210"/>
    </row>
    <row r="49" spans="1:12" ht="48" thickBot="1" x14ac:dyDescent="0.3">
      <c r="A49" s="17"/>
      <c r="B49" s="8" t="s">
        <v>41</v>
      </c>
      <c r="C49" s="21"/>
      <c r="D49" s="21"/>
      <c r="E49" s="21"/>
      <c r="F49" s="21"/>
      <c r="G49" s="21"/>
      <c r="H49" s="21"/>
      <c r="I49" s="39"/>
    </row>
    <row r="50" spans="1:12" ht="32.25" thickBot="1" x14ac:dyDescent="0.3">
      <c r="A50" s="17"/>
      <c r="B50" s="8" t="s">
        <v>78</v>
      </c>
      <c r="C50" s="21" t="s">
        <v>36</v>
      </c>
      <c r="D50" s="21">
        <v>1</v>
      </c>
      <c r="E50" s="33">
        <v>1753320</v>
      </c>
      <c r="F50" s="33">
        <f>E50</f>
        <v>1753320</v>
      </c>
      <c r="G50" s="21"/>
      <c r="H50" s="21"/>
      <c r="I50" s="39">
        <f>F50</f>
        <v>1753320</v>
      </c>
    </row>
    <row r="51" spans="1:12" ht="32.25" thickBot="1" x14ac:dyDescent="0.3">
      <c r="A51" s="17"/>
      <c r="B51" s="8" t="s">
        <v>34</v>
      </c>
      <c r="C51" s="21"/>
      <c r="D51" s="21"/>
      <c r="E51" s="21"/>
      <c r="F51" s="21"/>
      <c r="G51" s="21"/>
      <c r="H51" s="21"/>
      <c r="I51" s="39"/>
    </row>
    <row r="52" spans="1:12" ht="16.5" thickBot="1" x14ac:dyDescent="0.3">
      <c r="A52" s="17"/>
      <c r="B52" s="8" t="s">
        <v>42</v>
      </c>
      <c r="C52" s="21" t="s">
        <v>43</v>
      </c>
      <c r="D52" s="21">
        <v>20</v>
      </c>
      <c r="E52" s="33">
        <v>300000</v>
      </c>
      <c r="F52" s="21">
        <f>E52*D52</f>
        <v>6000000</v>
      </c>
      <c r="G52" s="21"/>
      <c r="H52" s="21"/>
      <c r="I52" s="39">
        <f>F52</f>
        <v>6000000</v>
      </c>
    </row>
    <row r="53" spans="1:12" ht="16.5" thickBot="1" x14ac:dyDescent="0.3">
      <c r="A53" s="17"/>
      <c r="B53" s="8" t="s">
        <v>66</v>
      </c>
      <c r="C53" s="21" t="s">
        <v>36</v>
      </c>
      <c r="D53" s="21">
        <v>1</v>
      </c>
      <c r="E53" s="21" t="s">
        <v>67</v>
      </c>
      <c r="F53" s="33">
        <v>1000000</v>
      </c>
      <c r="G53" s="21"/>
      <c r="H53" s="21"/>
      <c r="I53" s="39">
        <v>1000000</v>
      </c>
    </row>
    <row r="54" spans="1:12" ht="48" thickBot="1" x14ac:dyDescent="0.3">
      <c r="A54" s="17"/>
      <c r="B54" s="36" t="s">
        <v>68</v>
      </c>
      <c r="C54" s="21"/>
      <c r="D54" s="21"/>
      <c r="E54" s="21"/>
      <c r="F54" s="21"/>
      <c r="G54" s="21"/>
      <c r="H54" s="21"/>
      <c r="I54" s="38">
        <v>14250000</v>
      </c>
    </row>
    <row r="55" spans="1:12" ht="32.25" thickBot="1" x14ac:dyDescent="0.3">
      <c r="A55" s="17"/>
      <c r="B55" s="8" t="s">
        <v>37</v>
      </c>
      <c r="C55" s="21"/>
      <c r="D55" s="21"/>
      <c r="E55" s="21"/>
      <c r="F55" s="21"/>
      <c r="G55" s="21"/>
      <c r="H55" s="21"/>
      <c r="I55" s="39"/>
    </row>
    <row r="56" spans="1:12" ht="48" thickBot="1" x14ac:dyDescent="0.3">
      <c r="A56" s="17"/>
      <c r="B56" s="8" t="s">
        <v>69</v>
      </c>
      <c r="C56" s="21" t="s">
        <v>36</v>
      </c>
      <c r="D56" s="21">
        <v>1</v>
      </c>
      <c r="E56" s="33">
        <v>2250000</v>
      </c>
      <c r="F56" s="21" t="s">
        <v>70</v>
      </c>
      <c r="G56" s="21"/>
      <c r="H56" s="21"/>
      <c r="I56" s="39" t="s">
        <v>70</v>
      </c>
    </row>
    <row r="57" spans="1:12" ht="63.75" thickBot="1" x14ac:dyDescent="0.3">
      <c r="A57" s="17"/>
      <c r="B57" s="8" t="s">
        <v>71</v>
      </c>
      <c r="C57" s="21" t="s">
        <v>36</v>
      </c>
      <c r="D57" s="21">
        <v>1</v>
      </c>
      <c r="E57" s="21" t="s">
        <v>72</v>
      </c>
      <c r="F57" s="21" t="s">
        <v>72</v>
      </c>
      <c r="G57" s="21"/>
      <c r="H57" s="21"/>
      <c r="I57" s="39" t="s">
        <v>72</v>
      </c>
    </row>
    <row r="58" spans="1:12" ht="79.5" thickBot="1" x14ac:dyDescent="0.3">
      <c r="A58" s="17"/>
      <c r="B58" s="36" t="s">
        <v>73</v>
      </c>
      <c r="C58" s="21"/>
      <c r="D58" s="21"/>
      <c r="E58" s="21"/>
      <c r="F58" s="21"/>
      <c r="G58" s="21"/>
      <c r="H58" s="21"/>
      <c r="I58" s="38">
        <f>I61+I62</f>
        <v>11181220</v>
      </c>
    </row>
    <row r="59" spans="1:12" ht="48" thickBot="1" x14ac:dyDescent="0.3">
      <c r="A59" s="17"/>
      <c r="B59" s="8" t="s">
        <v>41</v>
      </c>
      <c r="C59" s="21"/>
      <c r="D59" s="21"/>
      <c r="E59" s="21"/>
      <c r="F59" s="21"/>
      <c r="G59" s="21"/>
      <c r="H59" s="21"/>
      <c r="I59" s="39"/>
    </row>
    <row r="60" spans="1:12" ht="32.25" thickBot="1" x14ac:dyDescent="0.3">
      <c r="A60" s="17"/>
      <c r="B60" s="8" t="s">
        <v>37</v>
      </c>
      <c r="C60" s="21"/>
      <c r="D60" s="21"/>
      <c r="E60" s="21"/>
      <c r="F60" s="21"/>
      <c r="G60" s="21"/>
      <c r="H60" s="21"/>
      <c r="I60" s="39"/>
    </row>
    <row r="61" spans="1:12" ht="48" thickBot="1" x14ac:dyDescent="0.3">
      <c r="A61" s="17"/>
      <c r="B61" s="4" t="s">
        <v>74</v>
      </c>
      <c r="C61" s="21" t="s">
        <v>36</v>
      </c>
      <c r="D61" s="21">
        <v>1</v>
      </c>
      <c r="E61" s="33">
        <v>8481220</v>
      </c>
      <c r="F61" s="33">
        <f>E61</f>
        <v>8481220</v>
      </c>
      <c r="G61" s="21"/>
      <c r="H61" s="21"/>
      <c r="I61" s="39">
        <f>F61</f>
        <v>8481220</v>
      </c>
      <c r="L61" s="22"/>
    </row>
    <row r="62" spans="1:12" ht="48" thickBot="1" x14ac:dyDescent="0.3">
      <c r="A62" s="17"/>
      <c r="B62" s="4" t="s">
        <v>75</v>
      </c>
      <c r="C62" s="21" t="s">
        <v>23</v>
      </c>
      <c r="D62" s="21" t="s">
        <v>79</v>
      </c>
      <c r="E62" s="33">
        <v>300000</v>
      </c>
      <c r="F62" s="21">
        <f>E62*9</f>
        <v>2700000</v>
      </c>
      <c r="G62" s="21"/>
      <c r="H62" s="21"/>
      <c r="I62" s="39">
        <f>F62</f>
        <v>2700000</v>
      </c>
      <c r="L62" s="27"/>
    </row>
    <row r="63" spans="1:12" ht="16.5" thickBot="1" x14ac:dyDescent="0.3">
      <c r="A63" s="20"/>
      <c r="B63" s="3" t="s">
        <v>48</v>
      </c>
      <c r="C63" s="22"/>
      <c r="D63" s="22"/>
      <c r="E63" s="22"/>
      <c r="F63" s="22"/>
      <c r="G63" s="22"/>
      <c r="H63" s="22"/>
      <c r="I63" s="38">
        <f>I35+I30+I3</f>
        <v>55040000</v>
      </c>
    </row>
    <row r="67" spans="8:11" x14ac:dyDescent="0.25">
      <c r="K67" s="27"/>
    </row>
    <row r="70" spans="8:11" x14ac:dyDescent="0.25">
      <c r="H70" s="35"/>
    </row>
  </sheetData>
  <mergeCells count="160">
    <mergeCell ref="E27:E28"/>
    <mergeCell ref="F27:F28"/>
    <mergeCell ref="D44:D46"/>
    <mergeCell ref="E44:E46"/>
    <mergeCell ref="F44:F46"/>
    <mergeCell ref="I44:I46"/>
    <mergeCell ref="I47:I48"/>
    <mergeCell ref="I35:I36"/>
    <mergeCell ref="I37:I38"/>
    <mergeCell ref="I40:I41"/>
    <mergeCell ref="F40:F41"/>
    <mergeCell ref="E40:E41"/>
    <mergeCell ref="D40:D41"/>
    <mergeCell ref="I12:I13"/>
    <mergeCell ref="F12:F13"/>
    <mergeCell ref="F14:F15"/>
    <mergeCell ref="I14:I15"/>
    <mergeCell ref="G47:G48"/>
    <mergeCell ref="H47:H48"/>
    <mergeCell ref="F4:F5"/>
    <mergeCell ref="I6:I7"/>
    <mergeCell ref="F6:F7"/>
    <mergeCell ref="I16:I17"/>
    <mergeCell ref="I18:I19"/>
    <mergeCell ref="F16:F17"/>
    <mergeCell ref="F18:F19"/>
    <mergeCell ref="H40:H41"/>
    <mergeCell ref="H44:H46"/>
    <mergeCell ref="G35:G36"/>
    <mergeCell ref="H35:H36"/>
    <mergeCell ref="I31:I32"/>
    <mergeCell ref="I20:I21"/>
    <mergeCell ref="I22:I23"/>
    <mergeCell ref="H16:H17"/>
    <mergeCell ref="I25:I26"/>
    <mergeCell ref="I27:I28"/>
    <mergeCell ref="F25:F26"/>
    <mergeCell ref="A47:A48"/>
    <mergeCell ref="B47:B48"/>
    <mergeCell ref="C47:C48"/>
    <mergeCell ref="D47:D48"/>
    <mergeCell ref="E47:E48"/>
    <mergeCell ref="F47:F48"/>
    <mergeCell ref="A40:A41"/>
    <mergeCell ref="B40:B41"/>
    <mergeCell ref="G40:G41"/>
    <mergeCell ref="A44:A46"/>
    <mergeCell ref="B44:B46"/>
    <mergeCell ref="G44:G46"/>
    <mergeCell ref="C40:C41"/>
    <mergeCell ref="C44:C46"/>
    <mergeCell ref="A37:A38"/>
    <mergeCell ref="B37:B38"/>
    <mergeCell ref="C37:C38"/>
    <mergeCell ref="D37:D38"/>
    <mergeCell ref="E37:E38"/>
    <mergeCell ref="F37:F38"/>
    <mergeCell ref="G37:G38"/>
    <mergeCell ref="H37:H38"/>
    <mergeCell ref="A35:A36"/>
    <mergeCell ref="B35:B36"/>
    <mergeCell ref="C35:C36"/>
    <mergeCell ref="D35:D36"/>
    <mergeCell ref="E35:E36"/>
    <mergeCell ref="F35:F36"/>
    <mergeCell ref="A33:A34"/>
    <mergeCell ref="B33:B34"/>
    <mergeCell ref="E33:E34"/>
    <mergeCell ref="F33:F34"/>
    <mergeCell ref="G33:G34"/>
    <mergeCell ref="H33:H34"/>
    <mergeCell ref="I33:I34"/>
    <mergeCell ref="A31:A32"/>
    <mergeCell ref="B31:B32"/>
    <mergeCell ref="E31:E32"/>
    <mergeCell ref="F31:F32"/>
    <mergeCell ref="G31:G32"/>
    <mergeCell ref="H31:H32"/>
    <mergeCell ref="C31:C32"/>
    <mergeCell ref="D31:D32"/>
    <mergeCell ref="C33:C34"/>
    <mergeCell ref="D33:D34"/>
    <mergeCell ref="A25:A26"/>
    <mergeCell ref="B25:B26"/>
    <mergeCell ref="G25:G26"/>
    <mergeCell ref="H25:H26"/>
    <mergeCell ref="A27:A28"/>
    <mergeCell ref="B27:B28"/>
    <mergeCell ref="G27:G28"/>
    <mergeCell ref="H27:H28"/>
    <mergeCell ref="H20:H21"/>
    <mergeCell ref="A22:A23"/>
    <mergeCell ref="B22:B23"/>
    <mergeCell ref="G22:G23"/>
    <mergeCell ref="H22:H23"/>
    <mergeCell ref="F22:F23"/>
    <mergeCell ref="C20:C21"/>
    <mergeCell ref="D20:D21"/>
    <mergeCell ref="C22:C23"/>
    <mergeCell ref="D22:D23"/>
    <mergeCell ref="E22:E23"/>
    <mergeCell ref="C25:C26"/>
    <mergeCell ref="C27:C28"/>
    <mergeCell ref="D25:D26"/>
    <mergeCell ref="D27:D28"/>
    <mergeCell ref="E25:E26"/>
    <mergeCell ref="A18:A19"/>
    <mergeCell ref="B18:B19"/>
    <mergeCell ref="G18:G19"/>
    <mergeCell ref="H18:H19"/>
    <mergeCell ref="A20:A21"/>
    <mergeCell ref="B20:B21"/>
    <mergeCell ref="E20:E21"/>
    <mergeCell ref="F20:F21"/>
    <mergeCell ref="G20:G21"/>
    <mergeCell ref="E18:E19"/>
    <mergeCell ref="D18:D19"/>
    <mergeCell ref="C18:C19"/>
    <mergeCell ref="A16:A17"/>
    <mergeCell ref="B16:B17"/>
    <mergeCell ref="C16:C17"/>
    <mergeCell ref="D16:D17"/>
    <mergeCell ref="E16:E17"/>
    <mergeCell ref="G16:G17"/>
    <mergeCell ref="H12:H13"/>
    <mergeCell ref="A14:A15"/>
    <mergeCell ref="B14:B15"/>
    <mergeCell ref="C14:C15"/>
    <mergeCell ref="D14:D15"/>
    <mergeCell ref="E14:E15"/>
    <mergeCell ref="G14:G15"/>
    <mergeCell ref="H14:H15"/>
    <mergeCell ref="A6:A7"/>
    <mergeCell ref="B6:B7"/>
    <mergeCell ref="G6:G7"/>
    <mergeCell ref="H6:H7"/>
    <mergeCell ref="A12:A13"/>
    <mergeCell ref="B12:B13"/>
    <mergeCell ref="C12:C13"/>
    <mergeCell ref="D12:D13"/>
    <mergeCell ref="E12:E13"/>
    <mergeCell ref="G12:G13"/>
    <mergeCell ref="D6:D7"/>
    <mergeCell ref="C6:C7"/>
    <mergeCell ref="E6:E7"/>
    <mergeCell ref="G1:I1"/>
    <mergeCell ref="A4:A5"/>
    <mergeCell ref="B4:B5"/>
    <mergeCell ref="C4:C5"/>
    <mergeCell ref="D4:D5"/>
    <mergeCell ref="E4:E5"/>
    <mergeCell ref="G4:G5"/>
    <mergeCell ref="H4:H5"/>
    <mergeCell ref="I4:I5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"/>
  <sheetViews>
    <sheetView view="pageBreakPreview" topLeftCell="A31" zoomScale="60" zoomScaleNormal="50" workbookViewId="0">
      <selection activeCell="C36" sqref="C36"/>
    </sheetView>
  </sheetViews>
  <sheetFormatPr defaultRowHeight="15" x14ac:dyDescent="0.25"/>
  <cols>
    <col min="2" max="2" width="30.5703125" customWidth="1"/>
    <col min="3" max="3" width="12" style="23" customWidth="1"/>
    <col min="4" max="4" width="9.140625" style="23"/>
    <col min="5" max="5" width="17.7109375" style="23" customWidth="1"/>
    <col min="6" max="6" width="15.5703125" style="23" customWidth="1"/>
    <col min="7" max="8" width="9.140625" style="23"/>
    <col min="9" max="9" width="23.85546875" style="23" customWidth="1"/>
    <col min="11" max="11" width="23" customWidth="1"/>
    <col min="12" max="12" width="10.28515625" bestFit="1" customWidth="1"/>
  </cols>
  <sheetData>
    <row r="1" spans="1:11" ht="16.5" thickBot="1" x14ac:dyDescent="0.3">
      <c r="A1" s="175" t="s">
        <v>0</v>
      </c>
      <c r="B1" s="175" t="s">
        <v>1</v>
      </c>
      <c r="C1" s="175" t="s">
        <v>2</v>
      </c>
      <c r="D1" s="175" t="s">
        <v>3</v>
      </c>
      <c r="E1" s="175" t="s">
        <v>4</v>
      </c>
      <c r="F1" s="175" t="s">
        <v>5</v>
      </c>
      <c r="G1" s="162" t="s">
        <v>6</v>
      </c>
      <c r="H1" s="163"/>
      <c r="I1" s="164"/>
    </row>
    <row r="2" spans="1:11" ht="95.25" thickBot="1" x14ac:dyDescent="0.3">
      <c r="A2" s="176"/>
      <c r="B2" s="176"/>
      <c r="C2" s="176"/>
      <c r="D2" s="176"/>
      <c r="E2" s="176"/>
      <c r="F2" s="176"/>
      <c r="G2" s="1" t="s">
        <v>7</v>
      </c>
      <c r="H2" s="1" t="s">
        <v>49</v>
      </c>
      <c r="I2" s="1" t="s">
        <v>9</v>
      </c>
    </row>
    <row r="3" spans="1:11" ht="32.25" thickBot="1" x14ac:dyDescent="0.3">
      <c r="A3" s="18">
        <v>1</v>
      </c>
      <c r="B3" s="3" t="s">
        <v>10</v>
      </c>
      <c r="C3" s="21"/>
      <c r="D3" s="21"/>
      <c r="E3" s="21"/>
      <c r="F3" s="33">
        <f>F4+F11+F13+F15+F17+F21+F24+F26</f>
        <v>6132785</v>
      </c>
      <c r="G3" s="21"/>
      <c r="H3" s="21"/>
      <c r="I3" s="34">
        <f>F3</f>
        <v>6132785</v>
      </c>
    </row>
    <row r="4" spans="1:11" x14ac:dyDescent="0.25">
      <c r="A4" s="165"/>
      <c r="B4" s="185" t="s">
        <v>11</v>
      </c>
      <c r="C4" s="169"/>
      <c r="D4" s="169"/>
      <c r="E4" s="169"/>
      <c r="F4" s="199">
        <f>F6+F8+F9+F10</f>
        <v>3870000</v>
      </c>
      <c r="G4" s="169"/>
      <c r="H4" s="169"/>
      <c r="I4" s="215">
        <f>F4</f>
        <v>3870000</v>
      </c>
    </row>
    <row r="5" spans="1:11" ht="15.75" thickBot="1" x14ac:dyDescent="0.3">
      <c r="A5" s="166"/>
      <c r="B5" s="186"/>
      <c r="C5" s="170"/>
      <c r="D5" s="170"/>
      <c r="E5" s="170"/>
      <c r="F5" s="170"/>
      <c r="G5" s="170"/>
      <c r="H5" s="170"/>
      <c r="I5" s="212"/>
    </row>
    <row r="6" spans="1:11" x14ac:dyDescent="0.25">
      <c r="A6" s="165"/>
      <c r="B6" s="185" t="s">
        <v>12</v>
      </c>
      <c r="C6" s="169" t="s">
        <v>13</v>
      </c>
      <c r="D6" s="169">
        <v>9</v>
      </c>
      <c r="E6" s="199">
        <v>80000</v>
      </c>
      <c r="F6" s="199">
        <f>E6*D6</f>
        <v>720000</v>
      </c>
      <c r="G6" s="169"/>
      <c r="H6" s="169"/>
      <c r="I6" s="199">
        <f>F6</f>
        <v>720000</v>
      </c>
    </row>
    <row r="7" spans="1:11" ht="15.75" thickBot="1" x14ac:dyDescent="0.3">
      <c r="A7" s="166"/>
      <c r="B7" s="186"/>
      <c r="C7" s="170"/>
      <c r="D7" s="170"/>
      <c r="E7" s="201"/>
      <c r="F7" s="201"/>
      <c r="G7" s="170"/>
      <c r="H7" s="170"/>
      <c r="I7" s="201"/>
    </row>
    <row r="8" spans="1:11" ht="16.5" thickBot="1" x14ac:dyDescent="0.3">
      <c r="A8" s="17"/>
      <c r="B8" s="8" t="s">
        <v>14</v>
      </c>
      <c r="C8" s="21" t="s">
        <v>13</v>
      </c>
      <c r="D8" s="21">
        <v>9</v>
      </c>
      <c r="E8" s="33">
        <v>250000</v>
      </c>
      <c r="F8" s="21">
        <f>E8*D8</f>
        <v>2250000</v>
      </c>
      <c r="G8" s="21"/>
      <c r="H8" s="21"/>
      <c r="I8" s="21">
        <f>F8</f>
        <v>2250000</v>
      </c>
    </row>
    <row r="9" spans="1:11" ht="32.25" thickBot="1" x14ac:dyDescent="0.3">
      <c r="A9" s="17"/>
      <c r="B9" s="8" t="s">
        <v>57</v>
      </c>
      <c r="C9" s="21" t="s">
        <v>13</v>
      </c>
      <c r="D9" s="21">
        <v>9</v>
      </c>
      <c r="E9" s="33">
        <v>50000</v>
      </c>
      <c r="F9" s="21">
        <f>E9*D9</f>
        <v>450000</v>
      </c>
      <c r="G9" s="21"/>
      <c r="H9" s="21"/>
      <c r="I9" s="21">
        <f t="shared" ref="I9:I10" si="0">F9</f>
        <v>450000</v>
      </c>
    </row>
    <row r="10" spans="1:11" ht="16.5" thickBot="1" x14ac:dyDescent="0.3">
      <c r="A10" s="17"/>
      <c r="B10" s="8" t="s">
        <v>15</v>
      </c>
      <c r="C10" s="21" t="s">
        <v>13</v>
      </c>
      <c r="D10" s="21">
        <v>9</v>
      </c>
      <c r="E10" s="33">
        <v>50000</v>
      </c>
      <c r="F10" s="21">
        <f>E10*D10</f>
        <v>450000</v>
      </c>
      <c r="G10" s="21"/>
      <c r="H10" s="21"/>
      <c r="I10" s="21">
        <f t="shared" si="0"/>
        <v>450000</v>
      </c>
    </row>
    <row r="11" spans="1:11" ht="15" customHeight="1" x14ac:dyDescent="0.25">
      <c r="A11" s="165"/>
      <c r="B11" s="185" t="s">
        <v>16</v>
      </c>
      <c r="C11" s="169"/>
      <c r="D11" s="169">
        <v>9</v>
      </c>
      <c r="E11" s="169">
        <f>K11+K12</f>
        <v>36765</v>
      </c>
      <c r="F11" s="169">
        <f t="shared" ref="F11:F13" si="1">E11*D11</f>
        <v>330885</v>
      </c>
      <c r="G11" s="211"/>
      <c r="H11" s="211"/>
      <c r="I11" s="215">
        <f>F11</f>
        <v>330885</v>
      </c>
      <c r="K11">
        <f>430000*0.9*0.06</f>
        <v>23220</v>
      </c>
    </row>
    <row r="12" spans="1:11" ht="45.75" customHeight="1" thickBot="1" x14ac:dyDescent="0.3">
      <c r="A12" s="166"/>
      <c r="B12" s="186"/>
      <c r="C12" s="170"/>
      <c r="D12" s="170"/>
      <c r="E12" s="170"/>
      <c r="F12" s="170"/>
      <c r="G12" s="212"/>
      <c r="H12" s="212"/>
      <c r="I12" s="217"/>
      <c r="K12">
        <f>430000*0.9*0.035</f>
        <v>13545.000000000002</v>
      </c>
    </row>
    <row r="13" spans="1:11" ht="15" customHeight="1" x14ac:dyDescent="0.25">
      <c r="A13" s="165"/>
      <c r="B13" s="185" t="s">
        <v>17</v>
      </c>
      <c r="C13" s="169"/>
      <c r="D13" s="169">
        <v>9</v>
      </c>
      <c r="E13" s="169">
        <f>430000*2%</f>
        <v>8600</v>
      </c>
      <c r="F13" s="169">
        <f t="shared" si="1"/>
        <v>77400</v>
      </c>
      <c r="G13" s="211"/>
      <c r="H13" s="211"/>
      <c r="I13" s="215">
        <f t="shared" ref="I13" si="2">F13</f>
        <v>77400</v>
      </c>
    </row>
    <row r="14" spans="1:11" ht="15.75" customHeight="1" thickBot="1" x14ac:dyDescent="0.3">
      <c r="A14" s="166"/>
      <c r="B14" s="186"/>
      <c r="C14" s="170"/>
      <c r="D14" s="170"/>
      <c r="E14" s="170"/>
      <c r="F14" s="170"/>
      <c r="G14" s="212"/>
      <c r="H14" s="212"/>
      <c r="I14" s="217"/>
    </row>
    <row r="15" spans="1:11" ht="15" customHeight="1" x14ac:dyDescent="0.25">
      <c r="A15" s="165"/>
      <c r="B15" s="185" t="s">
        <v>18</v>
      </c>
      <c r="C15" s="169"/>
      <c r="D15" s="169"/>
      <c r="E15" s="169"/>
      <c r="F15" s="199">
        <v>50000</v>
      </c>
      <c r="G15" s="169"/>
      <c r="H15" s="169"/>
      <c r="I15" s="215">
        <f t="shared" ref="I15" si="3">F15</f>
        <v>50000</v>
      </c>
    </row>
    <row r="16" spans="1:11" ht="15.75" customHeight="1" thickBot="1" x14ac:dyDescent="0.3">
      <c r="A16" s="166"/>
      <c r="B16" s="186"/>
      <c r="C16" s="170"/>
      <c r="D16" s="170"/>
      <c r="E16" s="170"/>
      <c r="F16" s="201"/>
      <c r="G16" s="170"/>
      <c r="H16" s="170"/>
      <c r="I16" s="217"/>
    </row>
    <row r="17" spans="1:9" ht="15" customHeight="1" x14ac:dyDescent="0.25">
      <c r="A17" s="165"/>
      <c r="B17" s="185" t="s">
        <v>19</v>
      </c>
      <c r="C17" s="169" t="s">
        <v>13</v>
      </c>
      <c r="D17" s="169">
        <v>9</v>
      </c>
      <c r="E17" s="199">
        <v>15000</v>
      </c>
      <c r="F17" s="199">
        <f>E17*D17</f>
        <v>135000</v>
      </c>
      <c r="G17" s="169"/>
      <c r="H17" s="169"/>
      <c r="I17" s="215">
        <f t="shared" ref="I17" si="4">F17</f>
        <v>135000</v>
      </c>
    </row>
    <row r="18" spans="1:9" ht="30" customHeight="1" thickBot="1" x14ac:dyDescent="0.3">
      <c r="A18" s="166"/>
      <c r="B18" s="186"/>
      <c r="C18" s="170"/>
      <c r="D18" s="170"/>
      <c r="E18" s="201"/>
      <c r="F18" s="201"/>
      <c r="G18" s="170"/>
      <c r="H18" s="170"/>
      <c r="I18" s="217"/>
    </row>
    <row r="19" spans="1:9" x14ac:dyDescent="0.25">
      <c r="A19" s="165"/>
      <c r="B19" s="185" t="s">
        <v>20</v>
      </c>
      <c r="C19" s="169" t="s">
        <v>21</v>
      </c>
      <c r="D19" s="169" t="s">
        <v>21</v>
      </c>
      <c r="E19" s="169"/>
      <c r="F19" s="169"/>
      <c r="G19" s="169"/>
      <c r="H19" s="169"/>
      <c r="I19" s="169"/>
    </row>
    <row r="20" spans="1:9" ht="15.75" thickBot="1" x14ac:dyDescent="0.3">
      <c r="A20" s="166"/>
      <c r="B20" s="186"/>
      <c r="C20" s="170"/>
      <c r="D20" s="170"/>
      <c r="E20" s="170"/>
      <c r="F20" s="170"/>
      <c r="G20" s="170"/>
      <c r="H20" s="170"/>
      <c r="I20" s="170"/>
    </row>
    <row r="21" spans="1:9" x14ac:dyDescent="0.25">
      <c r="A21" s="165"/>
      <c r="B21" s="185" t="s">
        <v>22</v>
      </c>
      <c r="C21" s="169" t="s">
        <v>23</v>
      </c>
      <c r="D21" s="169" t="s">
        <v>58</v>
      </c>
      <c r="E21" s="169">
        <v>5500</v>
      </c>
      <c r="F21" s="199">
        <f>E21*32*9</f>
        <v>1584000</v>
      </c>
      <c r="G21" s="169"/>
      <c r="H21" s="169"/>
      <c r="I21" s="215">
        <f>F21</f>
        <v>1584000</v>
      </c>
    </row>
    <row r="22" spans="1:9" ht="45" customHeight="1" thickBot="1" x14ac:dyDescent="0.3">
      <c r="A22" s="166"/>
      <c r="B22" s="186"/>
      <c r="C22" s="170"/>
      <c r="D22" s="170"/>
      <c r="E22" s="170"/>
      <c r="F22" s="201"/>
      <c r="G22" s="170"/>
      <c r="H22" s="170"/>
      <c r="I22" s="212"/>
    </row>
    <row r="23" spans="1:9" ht="95.25" thickBot="1" x14ac:dyDescent="0.3">
      <c r="A23" s="17"/>
      <c r="B23" s="8" t="s">
        <v>24</v>
      </c>
      <c r="C23" s="21"/>
      <c r="D23" s="21"/>
      <c r="E23" s="21"/>
      <c r="F23" s="21"/>
      <c r="G23" s="21"/>
      <c r="H23" s="21"/>
      <c r="I23" s="34">
        <f>I24+I26</f>
        <v>85500</v>
      </c>
    </row>
    <row r="24" spans="1:9" x14ac:dyDescent="0.25">
      <c r="A24" s="165"/>
      <c r="B24" s="185" t="s">
        <v>25</v>
      </c>
      <c r="C24" s="169" t="s">
        <v>26</v>
      </c>
      <c r="D24" s="169">
        <v>20</v>
      </c>
      <c r="E24" s="169">
        <v>1800</v>
      </c>
      <c r="F24" s="199">
        <f>E24*D24</f>
        <v>36000</v>
      </c>
      <c r="G24" s="169"/>
      <c r="H24" s="169"/>
      <c r="I24" s="199">
        <v>36000</v>
      </c>
    </row>
    <row r="25" spans="1:9" ht="15.75" thickBot="1" x14ac:dyDescent="0.3">
      <c r="A25" s="166"/>
      <c r="B25" s="186"/>
      <c r="C25" s="170"/>
      <c r="D25" s="170"/>
      <c r="E25" s="170"/>
      <c r="F25" s="201"/>
      <c r="G25" s="170"/>
      <c r="H25" s="170"/>
      <c r="I25" s="201"/>
    </row>
    <row r="26" spans="1:9" x14ac:dyDescent="0.25">
      <c r="A26" s="165"/>
      <c r="B26" s="185" t="s">
        <v>27</v>
      </c>
      <c r="C26" s="169" t="s">
        <v>13</v>
      </c>
      <c r="D26" s="169">
        <v>9</v>
      </c>
      <c r="E26" s="199">
        <v>5500</v>
      </c>
      <c r="F26" s="199">
        <f>E26*D26</f>
        <v>49500</v>
      </c>
      <c r="G26" s="169"/>
      <c r="H26" s="169"/>
      <c r="I26" s="199">
        <f>F26</f>
        <v>49500</v>
      </c>
    </row>
    <row r="27" spans="1:9" ht="15.75" thickBot="1" x14ac:dyDescent="0.3">
      <c r="A27" s="166"/>
      <c r="B27" s="186"/>
      <c r="C27" s="170"/>
      <c r="D27" s="170"/>
      <c r="E27" s="201"/>
      <c r="F27" s="201"/>
      <c r="G27" s="170"/>
      <c r="H27" s="170"/>
      <c r="I27" s="201"/>
    </row>
    <row r="28" spans="1:9" ht="32.25" thickBot="1" x14ac:dyDescent="0.3">
      <c r="A28" s="17"/>
      <c r="B28" s="8" t="s">
        <v>28</v>
      </c>
      <c r="C28" s="21"/>
      <c r="D28" s="21"/>
      <c r="E28" s="21"/>
      <c r="F28" s="21"/>
      <c r="G28" s="21"/>
      <c r="H28" s="21"/>
      <c r="I28" s="21"/>
    </row>
    <row r="29" spans="1:9" ht="39" customHeight="1" thickBot="1" x14ac:dyDescent="0.3">
      <c r="A29" s="18">
        <v>2</v>
      </c>
      <c r="B29" s="3" t="s">
        <v>32</v>
      </c>
      <c r="C29" s="21"/>
      <c r="D29" s="21"/>
      <c r="E29" s="21"/>
      <c r="F29" s="21"/>
      <c r="G29" s="21"/>
      <c r="H29" s="21"/>
      <c r="I29" s="34">
        <f>I30+I34</f>
        <v>19226215</v>
      </c>
    </row>
    <row r="30" spans="1:9" ht="147" customHeight="1" thickBot="1" x14ac:dyDescent="0.3">
      <c r="A30" s="17"/>
      <c r="B30" s="8" t="s">
        <v>88</v>
      </c>
      <c r="C30" s="21"/>
      <c r="D30" s="21"/>
      <c r="E30" s="21"/>
      <c r="F30" s="21"/>
      <c r="G30" s="21"/>
      <c r="H30" s="21"/>
      <c r="I30" s="34">
        <f>I32</f>
        <v>8500000</v>
      </c>
    </row>
    <row r="31" spans="1:9" ht="48" thickBot="1" x14ac:dyDescent="0.3">
      <c r="A31" s="17"/>
      <c r="B31" s="8" t="s">
        <v>37</v>
      </c>
      <c r="C31" s="21"/>
      <c r="D31" s="21"/>
      <c r="E31" s="21"/>
      <c r="F31" s="21"/>
      <c r="G31" s="21"/>
      <c r="H31" s="21"/>
      <c r="I31" s="21"/>
    </row>
    <row r="32" spans="1:9" x14ac:dyDescent="0.25">
      <c r="A32" s="165"/>
      <c r="B32" s="185" t="s">
        <v>89</v>
      </c>
      <c r="C32" s="169" t="s">
        <v>36</v>
      </c>
      <c r="D32" s="169">
        <v>10</v>
      </c>
      <c r="E32" s="199">
        <v>850000</v>
      </c>
      <c r="F32" s="199">
        <f>E32*D32</f>
        <v>8500000</v>
      </c>
      <c r="G32" s="169"/>
      <c r="H32" s="169"/>
      <c r="I32" s="199">
        <f>F32</f>
        <v>8500000</v>
      </c>
    </row>
    <row r="33" spans="1:12" ht="93.75" customHeight="1" thickBot="1" x14ac:dyDescent="0.3">
      <c r="A33" s="166"/>
      <c r="B33" s="186"/>
      <c r="C33" s="170"/>
      <c r="D33" s="170"/>
      <c r="E33" s="201"/>
      <c r="F33" s="201"/>
      <c r="G33" s="170"/>
      <c r="H33" s="170"/>
      <c r="I33" s="201"/>
    </row>
    <row r="34" spans="1:12" ht="126.75" thickBot="1" x14ac:dyDescent="0.3">
      <c r="A34" s="17"/>
      <c r="B34" s="41" t="s">
        <v>90</v>
      </c>
      <c r="C34" s="21"/>
      <c r="D34" s="21"/>
      <c r="E34" s="21"/>
      <c r="F34" s="21"/>
      <c r="G34" s="21"/>
      <c r="H34" s="21"/>
      <c r="I34" s="22">
        <f>I36</f>
        <v>10726215</v>
      </c>
    </row>
    <row r="35" spans="1:12" ht="48" thickBot="1" x14ac:dyDescent="0.3">
      <c r="A35" s="17"/>
      <c r="B35" s="8" t="s">
        <v>37</v>
      </c>
      <c r="C35" s="21"/>
      <c r="D35" s="21"/>
      <c r="E35" s="21"/>
      <c r="F35" s="21"/>
      <c r="G35" s="21"/>
      <c r="H35" s="21"/>
      <c r="I35" s="22"/>
    </row>
    <row r="36" spans="1:12" ht="259.5" customHeight="1" thickBot="1" x14ac:dyDescent="0.3">
      <c r="A36" s="17"/>
      <c r="B36" s="8" t="s">
        <v>91</v>
      </c>
      <c r="C36" s="21" t="s">
        <v>36</v>
      </c>
      <c r="D36" s="21">
        <v>1</v>
      </c>
      <c r="E36" s="21">
        <v>10726215</v>
      </c>
      <c r="F36" s="21"/>
      <c r="G36" s="21"/>
      <c r="H36" s="21"/>
      <c r="I36" s="22">
        <f>E36</f>
        <v>10726215</v>
      </c>
    </row>
    <row r="37" spans="1:12" ht="16.5" thickBot="1" x14ac:dyDescent="0.3">
      <c r="A37" s="20"/>
      <c r="B37" s="3" t="s">
        <v>48</v>
      </c>
      <c r="C37" s="22"/>
      <c r="D37" s="22"/>
      <c r="E37" s="22"/>
      <c r="F37" s="22"/>
      <c r="G37" s="22"/>
      <c r="H37" s="22"/>
      <c r="I37" s="34">
        <f>I29+I3</f>
        <v>25359000</v>
      </c>
    </row>
    <row r="40" spans="1:12" x14ac:dyDescent="0.25">
      <c r="J40" s="27"/>
      <c r="L40" s="27"/>
    </row>
    <row r="43" spans="1:12" x14ac:dyDescent="0.25">
      <c r="K43" s="27"/>
    </row>
  </sheetData>
  <mergeCells count="106">
    <mergeCell ref="I26:I27"/>
    <mergeCell ref="C32:C33"/>
    <mergeCell ref="D32:D33"/>
    <mergeCell ref="E32:E33"/>
    <mergeCell ref="F32:F33"/>
    <mergeCell ref="I32:I33"/>
    <mergeCell ref="I21:I22"/>
    <mergeCell ref="C24:C25"/>
    <mergeCell ref="C26:C27"/>
    <mergeCell ref="D24:D25"/>
    <mergeCell ref="D26:D27"/>
    <mergeCell ref="E24:E25"/>
    <mergeCell ref="E26:E27"/>
    <mergeCell ref="F26:F27"/>
    <mergeCell ref="F24:F25"/>
    <mergeCell ref="I24:I25"/>
    <mergeCell ref="E21:E22"/>
    <mergeCell ref="D21:D22"/>
    <mergeCell ref="C21:C22"/>
    <mergeCell ref="F21:F22"/>
    <mergeCell ref="I17:I18"/>
    <mergeCell ref="C19:C20"/>
    <mergeCell ref="D19:D20"/>
    <mergeCell ref="I11:I12"/>
    <mergeCell ref="I13:I14"/>
    <mergeCell ref="I15:I16"/>
    <mergeCell ref="F13:F14"/>
    <mergeCell ref="F15:F16"/>
    <mergeCell ref="F17:F18"/>
    <mergeCell ref="H15:H16"/>
    <mergeCell ref="A32:A33"/>
    <mergeCell ref="B32:B33"/>
    <mergeCell ref="G32:G33"/>
    <mergeCell ref="H32:H33"/>
    <mergeCell ref="F4:F5"/>
    <mergeCell ref="I6:I7"/>
    <mergeCell ref="F6:F7"/>
    <mergeCell ref="E6:E7"/>
    <mergeCell ref="D6:D7"/>
    <mergeCell ref="C6:C7"/>
    <mergeCell ref="A24:A25"/>
    <mergeCell ref="B24:B25"/>
    <mergeCell ref="G24:G25"/>
    <mergeCell ref="H24:H25"/>
    <mergeCell ref="A26:A27"/>
    <mergeCell ref="B26:B27"/>
    <mergeCell ref="G26:G27"/>
    <mergeCell ref="H26:H27"/>
    <mergeCell ref="H19:H20"/>
    <mergeCell ref="I19:I20"/>
    <mergeCell ref="A21:A22"/>
    <mergeCell ref="B21:B22"/>
    <mergeCell ref="G21:G22"/>
    <mergeCell ref="H21:H22"/>
    <mergeCell ref="A17:A18"/>
    <mergeCell ref="B17:B18"/>
    <mergeCell ref="G17:G18"/>
    <mergeCell ref="H17:H18"/>
    <mergeCell ref="A19:A20"/>
    <mergeCell ref="B19:B20"/>
    <mergeCell ref="E19:E20"/>
    <mergeCell ref="F19:F20"/>
    <mergeCell ref="G19:G20"/>
    <mergeCell ref="E17:E18"/>
    <mergeCell ref="D17:D18"/>
    <mergeCell ref="C17:C18"/>
    <mergeCell ref="A15:A16"/>
    <mergeCell ref="B15:B16"/>
    <mergeCell ref="C15:C16"/>
    <mergeCell ref="D15:D16"/>
    <mergeCell ref="E15:E16"/>
    <mergeCell ref="G15:G16"/>
    <mergeCell ref="H11:H12"/>
    <mergeCell ref="A13:A14"/>
    <mergeCell ref="B13:B14"/>
    <mergeCell ref="C13:C14"/>
    <mergeCell ref="D13:D14"/>
    <mergeCell ref="E13:E14"/>
    <mergeCell ref="G13:G14"/>
    <mergeCell ref="H13:H14"/>
    <mergeCell ref="F11:F12"/>
    <mergeCell ref="A6:A7"/>
    <mergeCell ref="B6:B7"/>
    <mergeCell ref="G6:G7"/>
    <mergeCell ref="H6:H7"/>
    <mergeCell ref="A11:A12"/>
    <mergeCell ref="B11:B12"/>
    <mergeCell ref="C11:C12"/>
    <mergeCell ref="D11:D12"/>
    <mergeCell ref="E11:E12"/>
    <mergeCell ref="G11:G12"/>
    <mergeCell ref="G1:I1"/>
    <mergeCell ref="A4:A5"/>
    <mergeCell ref="B4:B5"/>
    <mergeCell ref="C4:C5"/>
    <mergeCell ref="D4:D5"/>
    <mergeCell ref="E4:E5"/>
    <mergeCell ref="G4:G5"/>
    <mergeCell ref="H4:H5"/>
    <mergeCell ref="I4:I5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61" orientation="portrait" horizontalDpi="300" verticalDpi="300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ОК</vt:lpstr>
      <vt:lpstr>ГЦ</vt:lpstr>
      <vt:lpstr>общ советы</vt:lpstr>
      <vt:lpstr>Академия НПО </vt:lpstr>
      <vt:lpstr>Межд Опыт</vt:lpstr>
      <vt:lpstr>ГЦ!Область_печати</vt:lpstr>
      <vt:lpstr>ОК!Область_печати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Торгын</dc:creator>
  <cp:lastModifiedBy>PC</cp:lastModifiedBy>
  <cp:lastPrinted>2021-03-25T05:06:13Z</cp:lastPrinted>
  <dcterms:created xsi:type="dcterms:W3CDTF">2021-01-19T06:03:05Z</dcterms:created>
  <dcterms:modified xsi:type="dcterms:W3CDTF">2021-03-25T05:06:22Z</dcterms:modified>
</cp:coreProperties>
</file>