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mc:AlternateContent xmlns:mc="http://schemas.openxmlformats.org/markup-compatibility/2006">
    <mc:Choice Requires="x15">
      <x15ac:absPath xmlns:x15ac="http://schemas.microsoft.com/office/spreadsheetml/2010/11/ac" url="D:\Загрузки\"/>
    </mc:Choice>
  </mc:AlternateContent>
  <xr:revisionPtr revIDLastSave="0" documentId="13_ncr:1_{B6B65CFC-70F3-43B2-AFF0-B1B233A8BB48}" xr6:coauthVersionLast="45" xr6:coauthVersionMax="45" xr10:uidLastSave="{00000000-0000-0000-0000-000000000000}"/>
  <bookViews>
    <workbookView xWindow="-120" yWindow="-120" windowWidth="20730" windowHeight="11160" tabRatio="781" firstSheet="4" activeTab="4" xr2:uid="{00000000-000D-0000-FFFF-FFFF00000000}"/>
  </bookViews>
  <sheets>
    <sheet name="финотчет" sheetId="1" state="hidden" r:id="rId1"/>
    <sheet name="перев" sheetId="9" state="hidden" r:id="rId2"/>
    <sheet name="Лист4" sheetId="12" state="hidden" r:id="rId3"/>
    <sheet name="Лист1" sheetId="41" state="hidden" r:id="rId4"/>
    <sheet name="смета" sheetId="33" r:id="rId5"/>
    <sheet name="Лист8" sheetId="53" r:id="rId6"/>
    <sheet name="Лист7" sheetId="50" state="hidden" r:id="rId7"/>
    <sheet name="Лист6" sheetId="46" state="hidden" r:id="rId8"/>
    <sheet name="Лист5" sheetId="45" state="hidden" r:id="rId9"/>
    <sheet name="Лист3" sheetId="44" state="hidden" r:id="rId10"/>
    <sheet name="реес2" sheetId="42" state="hidden" r:id="rId11"/>
    <sheet name="реес3" sheetId="47" state="hidden" r:id="rId12"/>
    <sheet name="реес4" sheetId="49" state="hidden" r:id="rId13"/>
    <sheet name="реес5" sheetId="51" state="hidden" r:id="rId14"/>
    <sheet name="Лист9" sheetId="52" state="hidden" r:id="rId15"/>
    <sheet name="Лист2" sheetId="43" state="hidden" r:id="rId16"/>
  </sheets>
  <definedNames>
    <definedName name="_xlnm.Print_Titles" localSheetId="4">смета!$9:$10</definedName>
  </definedNames>
  <calcPr calcId="181029" refMode="R1C1"/>
</workbook>
</file>

<file path=xl/calcChain.xml><?xml version="1.0" encoding="utf-8"?>
<calcChain xmlns="http://schemas.openxmlformats.org/spreadsheetml/2006/main">
  <c r="U46" i="33" l="1"/>
  <c r="G46" i="33"/>
  <c r="H46" i="33"/>
  <c r="I46" i="33"/>
  <c r="J46" i="33"/>
  <c r="K46" i="33"/>
  <c r="L46" i="33"/>
  <c r="M46" i="33"/>
  <c r="N46" i="33"/>
  <c r="O46" i="33"/>
  <c r="P46" i="33"/>
  <c r="Q46" i="33"/>
  <c r="R46" i="33"/>
  <c r="S46" i="33"/>
  <c r="T46" i="33"/>
  <c r="U13" i="33" l="1"/>
  <c r="U14" i="33"/>
  <c r="U15" i="33"/>
  <c r="U16" i="33"/>
  <c r="U17" i="33"/>
  <c r="U18" i="33"/>
  <c r="U19" i="33"/>
  <c r="U20" i="33"/>
  <c r="U21" i="33"/>
  <c r="U22" i="33"/>
  <c r="U23" i="33"/>
  <c r="U24" i="33"/>
  <c r="U25" i="33"/>
  <c r="U26" i="33"/>
  <c r="U27" i="33"/>
  <c r="U28" i="33"/>
  <c r="U29" i="33"/>
  <c r="U30" i="33"/>
  <c r="U31" i="33"/>
  <c r="U32" i="33"/>
  <c r="U33" i="33"/>
  <c r="U34" i="33"/>
  <c r="U35" i="33"/>
  <c r="U36" i="33"/>
  <c r="U37" i="33"/>
  <c r="U38" i="33"/>
  <c r="U39" i="33"/>
  <c r="U40" i="33"/>
  <c r="U41" i="33"/>
  <c r="U42" i="33"/>
  <c r="U43" i="33"/>
  <c r="U44" i="33"/>
  <c r="U45" i="33"/>
  <c r="T13" i="33"/>
  <c r="T14" i="33"/>
  <c r="T15" i="33"/>
  <c r="T16" i="33"/>
  <c r="T17" i="33"/>
  <c r="T18" i="33"/>
  <c r="T19" i="33"/>
  <c r="T20" i="33"/>
  <c r="T21" i="33"/>
  <c r="T22" i="33"/>
  <c r="T23" i="33"/>
  <c r="T24" i="33"/>
  <c r="T25" i="33"/>
  <c r="T26" i="33"/>
  <c r="T27" i="33"/>
  <c r="T28" i="33"/>
  <c r="T29" i="33"/>
  <c r="T30" i="33"/>
  <c r="T31" i="33"/>
  <c r="T32" i="33"/>
  <c r="T33" i="33"/>
  <c r="T34" i="33"/>
  <c r="T35" i="33"/>
  <c r="T36" i="33"/>
  <c r="T37" i="33"/>
  <c r="T38" i="33"/>
  <c r="T39" i="33"/>
  <c r="T40" i="33"/>
  <c r="T41" i="33"/>
  <c r="T42" i="33"/>
  <c r="T43" i="33"/>
  <c r="T44" i="33"/>
  <c r="T45" i="33"/>
  <c r="U12" i="33"/>
  <c r="T12" i="33"/>
  <c r="G41" i="33"/>
  <c r="H41" i="33"/>
  <c r="I41" i="33"/>
  <c r="J41" i="33"/>
  <c r="K41" i="33"/>
  <c r="L41" i="33"/>
  <c r="M41" i="33"/>
  <c r="N41" i="33"/>
  <c r="O41" i="33"/>
  <c r="P41" i="33"/>
  <c r="Q41" i="33"/>
  <c r="R41" i="33"/>
  <c r="S41" i="33"/>
  <c r="G26" i="33"/>
  <c r="H26" i="33"/>
  <c r="I26" i="33"/>
  <c r="J26" i="33"/>
  <c r="K26" i="33"/>
  <c r="L26" i="33"/>
  <c r="M26" i="33"/>
  <c r="N26" i="33"/>
  <c r="O26" i="33"/>
  <c r="P26" i="33"/>
  <c r="Q26" i="33"/>
  <c r="R26" i="33"/>
  <c r="S26" i="33"/>
  <c r="G24" i="33"/>
  <c r="H24" i="33"/>
  <c r="I24" i="33"/>
  <c r="J24" i="33"/>
  <c r="K24" i="33"/>
  <c r="L24" i="33"/>
  <c r="M24" i="33"/>
  <c r="N24" i="33"/>
  <c r="O24" i="33"/>
  <c r="P24" i="33"/>
  <c r="Q24" i="33"/>
  <c r="R24" i="33"/>
  <c r="S24" i="33"/>
  <c r="G12" i="33"/>
  <c r="H12" i="33"/>
  <c r="I12" i="33"/>
  <c r="K12" i="33"/>
  <c r="L12" i="33"/>
  <c r="M12" i="33"/>
  <c r="O12" i="33"/>
  <c r="P12" i="33"/>
  <c r="Q12" i="33"/>
  <c r="R12" i="33"/>
  <c r="S12" i="33"/>
  <c r="G13" i="33"/>
  <c r="H13" i="33"/>
  <c r="I13" i="33"/>
  <c r="J13" i="33"/>
  <c r="K13" i="33"/>
  <c r="L13" i="33"/>
  <c r="M13" i="33"/>
  <c r="N13" i="33"/>
  <c r="O13" i="33"/>
  <c r="P13" i="33"/>
  <c r="Q13" i="33"/>
  <c r="R13" i="33"/>
  <c r="S13" i="33"/>
  <c r="N12" i="33" l="1"/>
  <c r="J12" i="33"/>
  <c r="I134" i="51"/>
  <c r="F134" i="51"/>
  <c r="S40" i="33" l="1"/>
  <c r="S38" i="33"/>
  <c r="S37" i="33"/>
  <c r="S36" i="33"/>
  <c r="S34" i="33"/>
  <c r="S39" i="33" l="1"/>
  <c r="S35" i="33"/>
  <c r="D56" i="52" l="1"/>
  <c r="E51" i="52"/>
  <c r="E52" i="52" s="1"/>
  <c r="D51" i="52"/>
  <c r="D52" i="52" s="1"/>
  <c r="F52" i="52" s="1"/>
  <c r="F48" i="52"/>
  <c r="F49" i="52" s="1"/>
  <c r="F50" i="52" s="1"/>
  <c r="O41" i="52"/>
  <c r="N41" i="52"/>
  <c r="M41" i="52"/>
  <c r="G41" i="52"/>
  <c r="F41" i="52"/>
  <c r="E41" i="52"/>
  <c r="K40" i="52"/>
  <c r="J40" i="52"/>
  <c r="I40" i="52"/>
  <c r="H40" i="52"/>
  <c r="K39" i="52"/>
  <c r="J39" i="52"/>
  <c r="L39" i="52" s="1"/>
  <c r="I39" i="52"/>
  <c r="H39" i="52"/>
  <c r="K38" i="52"/>
  <c r="J38" i="52"/>
  <c r="I38" i="52"/>
  <c r="H38" i="52"/>
  <c r="K37" i="52"/>
  <c r="J37" i="52"/>
  <c r="I37" i="52"/>
  <c r="L37" i="52" s="1"/>
  <c r="H37" i="52"/>
  <c r="K36" i="52"/>
  <c r="J36" i="52"/>
  <c r="I36" i="52"/>
  <c r="L36" i="52" s="1"/>
  <c r="H36" i="52"/>
  <c r="K35" i="52"/>
  <c r="J35" i="52"/>
  <c r="I35" i="52"/>
  <c r="H35" i="52"/>
  <c r="K34" i="52"/>
  <c r="J34" i="52"/>
  <c r="I34" i="52"/>
  <c r="L34" i="52" s="1"/>
  <c r="H34" i="52"/>
  <c r="K33" i="52"/>
  <c r="J33" i="52"/>
  <c r="L33" i="52" s="1"/>
  <c r="I33" i="52"/>
  <c r="H33" i="52"/>
  <c r="K32" i="52"/>
  <c r="J32" i="52"/>
  <c r="I32" i="52"/>
  <c r="H32" i="52"/>
  <c r="K31" i="52"/>
  <c r="J31" i="52"/>
  <c r="L31" i="52" s="1"/>
  <c r="I31" i="52"/>
  <c r="H31" i="52"/>
  <c r="K30" i="52"/>
  <c r="J30" i="52"/>
  <c r="I30" i="52"/>
  <c r="H30" i="52"/>
  <c r="I29" i="52"/>
  <c r="H29" i="52"/>
  <c r="K28" i="52"/>
  <c r="J28" i="52"/>
  <c r="I28" i="52"/>
  <c r="H28" i="52"/>
  <c r="P27" i="52"/>
  <c r="I27" i="52"/>
  <c r="H27" i="52"/>
  <c r="K26" i="52"/>
  <c r="J26" i="52"/>
  <c r="I26" i="52"/>
  <c r="H26" i="52"/>
  <c r="P25" i="52"/>
  <c r="I25" i="52"/>
  <c r="H25" i="52"/>
  <c r="K24" i="52"/>
  <c r="J24" i="52"/>
  <c r="I24" i="52"/>
  <c r="L24" i="52" s="1"/>
  <c r="P24" i="52" s="1"/>
  <c r="H24" i="52"/>
  <c r="P23" i="52"/>
  <c r="I23" i="52"/>
  <c r="H23" i="52"/>
  <c r="K22" i="52"/>
  <c r="J22" i="52"/>
  <c r="I22" i="52"/>
  <c r="H22" i="52"/>
  <c r="P21" i="52"/>
  <c r="I21" i="52"/>
  <c r="H21" i="52"/>
  <c r="K20" i="52"/>
  <c r="J20" i="52"/>
  <c r="I20" i="52"/>
  <c r="H20" i="52"/>
  <c r="K19" i="52"/>
  <c r="J19" i="52"/>
  <c r="L19" i="52" s="1"/>
  <c r="P19" i="52" s="1"/>
  <c r="I19" i="52"/>
  <c r="H19" i="52"/>
  <c r="K18" i="52"/>
  <c r="J18" i="52"/>
  <c r="I18" i="52"/>
  <c r="H18" i="52"/>
  <c r="K17" i="52"/>
  <c r="J17" i="52"/>
  <c r="J41" i="52" s="1"/>
  <c r="I17" i="52"/>
  <c r="H17" i="52"/>
  <c r="H16" i="52"/>
  <c r="H15" i="52"/>
  <c r="H14" i="52"/>
  <c r="H13" i="52"/>
  <c r="H12" i="52"/>
  <c r="H11" i="52"/>
  <c r="H10" i="52"/>
  <c r="H9" i="52"/>
  <c r="H8" i="52"/>
  <c r="M126" i="51"/>
  <c r="M125" i="51"/>
  <c r="S33" i="33"/>
  <c r="M71" i="51"/>
  <c r="S32" i="33" s="1"/>
  <c r="S22" i="33"/>
  <c r="S21" i="33"/>
  <c r="S20" i="33"/>
  <c r="S19" i="33"/>
  <c r="S18" i="33"/>
  <c r="S17" i="33"/>
  <c r="S16" i="33"/>
  <c r="S15" i="33"/>
  <c r="S14" i="33"/>
  <c r="J134" i="51"/>
  <c r="K134" i="51"/>
  <c r="H134" i="51"/>
  <c r="G134" i="51"/>
  <c r="K130" i="51"/>
  <c r="K131" i="51" s="1"/>
  <c r="K132" i="51" s="1"/>
  <c r="L122" i="51"/>
  <c r="K41" i="52" l="1"/>
  <c r="L20" i="52"/>
  <c r="P20" i="52" s="1"/>
  <c r="L28" i="52"/>
  <c r="P28" i="52" s="1"/>
  <c r="L35" i="52"/>
  <c r="L38" i="52"/>
  <c r="L40" i="52"/>
  <c r="L26" i="52"/>
  <c r="L17" i="52"/>
  <c r="L18" i="52"/>
  <c r="L22" i="52"/>
  <c r="P22" i="52" s="1"/>
  <c r="L30" i="52"/>
  <c r="L41" i="52" s="1"/>
  <c r="L32" i="52"/>
  <c r="M122" i="51"/>
  <c r="L124" i="51"/>
  <c r="H41" i="52"/>
  <c r="H45" i="52" s="1"/>
  <c r="S41" i="52" s="1"/>
  <c r="P17" i="52"/>
  <c r="P41" i="52" s="1"/>
  <c r="P47" i="52" s="1"/>
  <c r="I41" i="52"/>
  <c r="S31" i="33"/>
  <c r="S30" i="33" s="1"/>
  <c r="S29" i="33" s="1"/>
  <c r="S28" i="33" s="1"/>
  <c r="G31" i="33"/>
  <c r="H31" i="33"/>
  <c r="H30" i="33" s="1"/>
  <c r="H29" i="33" s="1"/>
  <c r="H28" i="33" s="1"/>
  <c r="I31" i="33"/>
  <c r="J31" i="33"/>
  <c r="K31" i="33"/>
  <c r="N31" i="33"/>
  <c r="O31" i="33"/>
  <c r="O30" i="33" s="1"/>
  <c r="O29" i="33" s="1"/>
  <c r="O28" i="33" s="1"/>
  <c r="P31" i="33"/>
  <c r="P30" i="33" s="1"/>
  <c r="P29" i="33" s="1"/>
  <c r="P28" i="33" s="1"/>
  <c r="F26" i="33"/>
  <c r="F24" i="33"/>
  <c r="F31" i="33"/>
  <c r="K30" i="33" l="1"/>
  <c r="K29" i="33" s="1"/>
  <c r="K28" i="33" s="1"/>
  <c r="G30" i="33"/>
  <c r="G29" i="33" s="1"/>
  <c r="G28" i="33" s="1"/>
  <c r="I30" i="33"/>
  <c r="I29" i="33" s="1"/>
  <c r="I28" i="33" s="1"/>
  <c r="N30" i="33"/>
  <c r="N29" i="33" s="1"/>
  <c r="N28" i="33" s="1"/>
  <c r="J30" i="33"/>
  <c r="J29" i="33" s="1"/>
  <c r="J28" i="33" s="1"/>
  <c r="G148" i="49"/>
  <c r="H148" i="49"/>
  <c r="I148" i="49"/>
  <c r="J148" i="49"/>
  <c r="F148" i="49"/>
  <c r="K145" i="49"/>
  <c r="K146" i="49" s="1"/>
  <c r="K147" i="49" s="1"/>
  <c r="K148" i="49" l="1"/>
  <c r="F143" i="49"/>
  <c r="F142" i="49"/>
  <c r="R44" i="33" l="1"/>
  <c r="R42" i="33" l="1"/>
  <c r="R45" i="33" l="1"/>
  <c r="R40" i="33"/>
  <c r="R39" i="33"/>
  <c r="R38" i="33"/>
  <c r="R37" i="33"/>
  <c r="R36" i="33"/>
  <c r="R35" i="33"/>
  <c r="R34" i="33"/>
  <c r="R33" i="33"/>
  <c r="M71" i="49"/>
  <c r="R32" i="33" s="1"/>
  <c r="R27" i="33"/>
  <c r="R23" i="33"/>
  <c r="R22" i="33"/>
  <c r="R21" i="33"/>
  <c r="R20" i="33"/>
  <c r="R19" i="33"/>
  <c r="L137" i="49"/>
  <c r="M137" i="49" s="1"/>
  <c r="R18" i="33"/>
  <c r="R17" i="33"/>
  <c r="R16" i="33"/>
  <c r="R15" i="33"/>
  <c r="R14" i="33"/>
  <c r="R31" i="33" l="1"/>
  <c r="R30" i="33" s="1"/>
  <c r="R29" i="33" s="1"/>
  <c r="R28" i="33" s="1"/>
  <c r="O290" i="47"/>
  <c r="Q23" i="33" l="1"/>
  <c r="Q40" i="33" l="1"/>
  <c r="I288" i="47" l="1"/>
  <c r="L286" i="47" l="1"/>
  <c r="M292" i="47" s="1"/>
  <c r="M118" i="47"/>
  <c r="M287" i="47" l="1"/>
  <c r="M291" i="47" s="1"/>
  <c r="Q39" i="33"/>
  <c r="Q38" i="33"/>
  <c r="Q37" i="33"/>
  <c r="Q36" i="33"/>
  <c r="Q35" i="33"/>
  <c r="Q34" i="33"/>
  <c r="Q33" i="33"/>
  <c r="Q27" i="33"/>
  <c r="Q22" i="33"/>
  <c r="Q21" i="33"/>
  <c r="Q20" i="33"/>
  <c r="Q32" i="33"/>
  <c r="Q19" i="33"/>
  <c r="Q18" i="33"/>
  <c r="Q17" i="33"/>
  <c r="Q16" i="33"/>
  <c r="Q15" i="33"/>
  <c r="Q14" i="33"/>
  <c r="D295" i="47"/>
  <c r="K286" i="47"/>
  <c r="J286" i="47"/>
  <c r="I286" i="47"/>
  <c r="H286" i="47"/>
  <c r="G286" i="47"/>
  <c r="F286" i="47"/>
  <c r="D285" i="47"/>
  <c r="D284" i="47"/>
  <c r="D283" i="47"/>
  <c r="D282" i="47"/>
  <c r="D281" i="47"/>
  <c r="D275" i="47"/>
  <c r="D117" i="47"/>
  <c r="D111" i="47"/>
  <c r="D10" i="47"/>
  <c r="D9" i="47" s="1"/>
  <c r="E9" i="47"/>
  <c r="Q31" i="33" l="1"/>
  <c r="Q30" i="33" s="1"/>
  <c r="Q29" i="33" s="1"/>
  <c r="Q28" i="33" s="1"/>
  <c r="M38" i="33"/>
  <c r="M37" i="33"/>
  <c r="M36" i="33"/>
  <c r="M35" i="33"/>
  <c r="M34" i="33"/>
  <c r="M33" i="33"/>
  <c r="M39" i="33"/>
  <c r="M19" i="33"/>
  <c r="M40" i="33"/>
  <c r="M20" i="33"/>
  <c r="M23" i="33" l="1"/>
  <c r="D117" i="42" l="1"/>
  <c r="M45" i="33" l="1"/>
  <c r="M44" i="33"/>
  <c r="M43" i="33"/>
  <c r="M42" i="33"/>
  <c r="M118" i="42"/>
  <c r="M32" i="33" s="1"/>
  <c r="M31" i="33" l="1"/>
  <c r="L276" i="42"/>
  <c r="M276" i="42" s="1"/>
  <c r="M30" i="33" l="1"/>
  <c r="D10" i="42"/>
  <c r="D9" i="42" s="1"/>
  <c r="D111" i="42"/>
  <c r="D265" i="42"/>
  <c r="M29" i="33" l="1"/>
  <c r="M27" i="33"/>
  <c r="M25" i="33"/>
  <c r="M22" i="33"/>
  <c r="M21" i="33"/>
  <c r="M18" i="33"/>
  <c r="M17" i="33"/>
  <c r="M16" i="33"/>
  <c r="M15" i="33"/>
  <c r="M14" i="33"/>
  <c r="M28" i="33" l="1"/>
  <c r="E287" i="43"/>
  <c r="E288" i="43" s="1"/>
  <c r="K271" i="43"/>
  <c r="J271" i="43"/>
  <c r="I271" i="43"/>
  <c r="H271" i="43"/>
  <c r="G271" i="43"/>
  <c r="F271" i="43"/>
  <c r="D271" i="43"/>
  <c r="E270" i="43"/>
  <c r="M270" i="43" s="1"/>
  <c r="E269" i="43"/>
  <c r="M269" i="43" s="1"/>
  <c r="E268" i="43"/>
  <c r="M268" i="43" s="1"/>
  <c r="E267" i="43"/>
  <c r="M267" i="43" s="1"/>
  <c r="E266" i="43"/>
  <c r="M266" i="43" s="1"/>
  <c r="L265" i="43"/>
  <c r="E265" i="43"/>
  <c r="E124" i="43" s="1"/>
  <c r="E118" i="43" s="1"/>
  <c r="E117" i="43" s="1"/>
  <c r="M264" i="43"/>
  <c r="E264" i="43"/>
  <c r="E263" i="43"/>
  <c r="M263" i="43" s="1"/>
  <c r="E262" i="43"/>
  <c r="L261" i="43"/>
  <c r="E261" i="43"/>
  <c r="E260" i="43"/>
  <c r="E259" i="43"/>
  <c r="E258" i="43"/>
  <c r="E257" i="43"/>
  <c r="E256" i="43"/>
  <c r="E255" i="43"/>
  <c r="E254" i="43"/>
  <c r="E253" i="43"/>
  <c r="E252" i="43"/>
  <c r="E251" i="43"/>
  <c r="E250" i="43"/>
  <c r="E249" i="43"/>
  <c r="E248" i="43"/>
  <c r="E247" i="43"/>
  <c r="E246" i="43"/>
  <c r="E245" i="43"/>
  <c r="M245" i="43" s="1"/>
  <c r="E244" i="43"/>
  <c r="E243" i="43"/>
  <c r="E242" i="43"/>
  <c r="E241" i="43"/>
  <c r="E240" i="43"/>
  <c r="M240" i="43" s="1"/>
  <c r="E239" i="43"/>
  <c r="E238" i="43"/>
  <c r="E237" i="43"/>
  <c r="E236" i="43"/>
  <c r="E235" i="43"/>
  <c r="M235" i="43" s="1"/>
  <c r="E234" i="43"/>
  <c r="E233" i="43"/>
  <c r="E232" i="43"/>
  <c r="E231" i="43"/>
  <c r="E230" i="43"/>
  <c r="E229" i="43"/>
  <c r="M229" i="43" s="1"/>
  <c r="E228" i="43"/>
  <c r="E227" i="43"/>
  <c r="E226" i="43"/>
  <c r="E225" i="43"/>
  <c r="E224" i="43"/>
  <c r="E223" i="43"/>
  <c r="E222" i="43"/>
  <c r="E221" i="43"/>
  <c r="M221" i="43" s="1"/>
  <c r="E220" i="43"/>
  <c r="E219" i="43"/>
  <c r="E218" i="43"/>
  <c r="E217" i="43"/>
  <c r="E216" i="43"/>
  <c r="E215" i="43"/>
  <c r="M215" i="43" s="1"/>
  <c r="E214" i="43"/>
  <c r="E213" i="43"/>
  <c r="E212" i="43"/>
  <c r="E211" i="43"/>
  <c r="E210" i="43"/>
  <c r="M210" i="43" s="1"/>
  <c r="E209" i="43"/>
  <c r="E208" i="43"/>
  <c r="E207" i="43"/>
  <c r="E206" i="43"/>
  <c r="M205" i="43"/>
  <c r="E205" i="43"/>
  <c r="E204" i="43"/>
  <c r="E203" i="43"/>
  <c r="E202" i="43"/>
  <c r="E201" i="43"/>
  <c r="E200" i="43"/>
  <c r="M200" i="43" s="1"/>
  <c r="E199" i="43"/>
  <c r="E198" i="43"/>
  <c r="E197" i="43"/>
  <c r="E196" i="43"/>
  <c r="E195" i="43"/>
  <c r="M195" i="43" s="1"/>
  <c r="E194" i="43"/>
  <c r="E193" i="43"/>
  <c r="E192" i="43"/>
  <c r="E191" i="43"/>
  <c r="E190" i="43"/>
  <c r="M190" i="43" s="1"/>
  <c r="E172" i="43"/>
  <c r="E171" i="43"/>
  <c r="E169" i="43"/>
  <c r="E165" i="43"/>
  <c r="E164" i="43"/>
  <c r="E163" i="43"/>
  <c r="E162" i="43"/>
  <c r="E161" i="43"/>
  <c r="E160" i="43"/>
  <c r="E159" i="43"/>
  <c r="E158" i="43"/>
  <c r="E156" i="43"/>
  <c r="E155" i="43"/>
  <c r="E153" i="43"/>
  <c r="E152" i="43"/>
  <c r="E145" i="43"/>
  <c r="E144" i="43"/>
  <c r="E141" i="43"/>
  <c r="E137" i="43"/>
  <c r="E136" i="43"/>
  <c r="E135" i="43"/>
  <c r="E134" i="43"/>
  <c r="E132" i="43"/>
  <c r="E131" i="43"/>
  <c r="E130" i="43"/>
  <c r="E129" i="43"/>
  <c r="E128" i="43"/>
  <c r="E127" i="43"/>
  <c r="L126" i="43"/>
  <c r="M126" i="43" s="1"/>
  <c r="E126" i="43"/>
  <c r="L125" i="43"/>
  <c r="K125" i="43"/>
  <c r="K124" i="43" s="1"/>
  <c r="J125" i="43"/>
  <c r="J124" i="43" s="1"/>
  <c r="I125" i="43"/>
  <c r="H125" i="43"/>
  <c r="H124" i="43" s="1"/>
  <c r="G125" i="43"/>
  <c r="G124" i="43" s="1"/>
  <c r="F125" i="43"/>
  <c r="F124" i="43" s="1"/>
  <c r="E125" i="43"/>
  <c r="I124" i="43"/>
  <c r="E123" i="43"/>
  <c r="E122" i="43"/>
  <c r="E121" i="43"/>
  <c r="E120" i="43"/>
  <c r="E119" i="43"/>
  <c r="E116" i="43"/>
  <c r="E115" i="43"/>
  <c r="E114" i="43"/>
  <c r="D114" i="43"/>
  <c r="E113" i="43"/>
  <c r="D113" i="43"/>
  <c r="E112" i="43"/>
  <c r="D112" i="43"/>
  <c r="E111" i="43"/>
  <c r="D111" i="43"/>
  <c r="E110" i="43"/>
  <c r="E109" i="43"/>
  <c r="D109" i="43"/>
  <c r="E108" i="43"/>
  <c r="D108" i="43"/>
  <c r="E107" i="43"/>
  <c r="E106" i="43"/>
  <c r="E105" i="43"/>
  <c r="E104" i="43"/>
  <c r="E103" i="43"/>
  <c r="M103" i="43" s="1"/>
  <c r="L102" i="43"/>
  <c r="E102" i="43"/>
  <c r="E100" i="43"/>
  <c r="E99" i="43"/>
  <c r="E98" i="43"/>
  <c r="E97" i="43"/>
  <c r="E95" i="43"/>
  <c r="M95" i="43" s="1"/>
  <c r="E94" i="43"/>
  <c r="E93" i="43"/>
  <c r="M93" i="43" s="1"/>
  <c r="E91" i="43"/>
  <c r="E90" i="43"/>
  <c r="M90" i="43" s="1"/>
  <c r="E89" i="43"/>
  <c r="E87" i="43"/>
  <c r="E85" i="43"/>
  <c r="E84" i="43"/>
  <c r="M84" i="43" s="1"/>
  <c r="E83" i="43"/>
  <c r="E82" i="43"/>
  <c r="E81" i="43"/>
  <c r="E80" i="43"/>
  <c r="E79" i="43"/>
  <c r="M79" i="43" s="1"/>
  <c r="E77" i="43"/>
  <c r="E76" i="43"/>
  <c r="E75" i="43"/>
  <c r="E74" i="43"/>
  <c r="E73" i="43"/>
  <c r="M73" i="43" s="1"/>
  <c r="E72" i="43"/>
  <c r="E71" i="43"/>
  <c r="E70" i="43"/>
  <c r="E69" i="43"/>
  <c r="E68" i="43"/>
  <c r="E67" i="43"/>
  <c r="E66" i="43"/>
  <c r="E65" i="43"/>
  <c r="E64" i="43"/>
  <c r="E63" i="43"/>
  <c r="E62" i="43"/>
  <c r="E61" i="43"/>
  <c r="E60" i="43"/>
  <c r="M60" i="43" s="1"/>
  <c r="E59" i="43"/>
  <c r="E58" i="43"/>
  <c r="E57" i="43"/>
  <c r="E56" i="43"/>
  <c r="E55" i="43"/>
  <c r="E54" i="43"/>
  <c r="E52" i="43"/>
  <c r="E51" i="43"/>
  <c r="E50" i="43"/>
  <c r="E49" i="43"/>
  <c r="E48" i="43"/>
  <c r="E47" i="43"/>
  <c r="E46" i="43"/>
  <c r="E45" i="43"/>
  <c r="E44" i="43"/>
  <c r="E43" i="43"/>
  <c r="E42" i="43"/>
  <c r="M42" i="43" s="1"/>
  <c r="E41" i="43"/>
  <c r="E40" i="43"/>
  <c r="E39" i="43"/>
  <c r="E38" i="43"/>
  <c r="E37" i="43"/>
  <c r="E36" i="43"/>
  <c r="M36" i="43" s="1"/>
  <c r="M35" i="43"/>
  <c r="E34" i="43"/>
  <c r="E33" i="43"/>
  <c r="E32" i="43"/>
  <c r="E31" i="43"/>
  <c r="E30" i="43"/>
  <c r="E29" i="43"/>
  <c r="E28" i="43"/>
  <c r="E27" i="43"/>
  <c r="M27" i="43" s="1"/>
  <c r="E26" i="43"/>
  <c r="E25" i="43"/>
  <c r="E24" i="43"/>
  <c r="E23" i="43"/>
  <c r="E22" i="43"/>
  <c r="E21" i="43"/>
  <c r="E20" i="43"/>
  <c r="E19" i="43"/>
  <c r="M19" i="43" s="1"/>
  <c r="E18" i="43"/>
  <c r="E17" i="43"/>
  <c r="E16" i="43"/>
  <c r="E15" i="43"/>
  <c r="E14" i="43"/>
  <c r="E13" i="43"/>
  <c r="E12" i="43"/>
  <c r="E11" i="43"/>
  <c r="M11" i="43" s="1"/>
  <c r="L10" i="43"/>
  <c r="L9" i="43"/>
  <c r="E92" i="43" l="1"/>
  <c r="L124" i="43"/>
  <c r="L118" i="43" s="1"/>
  <c r="L117" i="43" s="1"/>
  <c r="L271" i="43" s="1"/>
  <c r="M272" i="43" s="1"/>
  <c r="M261" i="43"/>
  <c r="E10" i="43"/>
  <c r="E9" i="43" s="1"/>
  <c r="M125" i="43"/>
  <c r="M124" i="43" s="1"/>
  <c r="M118" i="43" s="1"/>
  <c r="M117" i="43" s="1"/>
  <c r="M10" i="43" l="1"/>
  <c r="E271" i="43"/>
  <c r="M9" i="43"/>
  <c r="M271" i="43" s="1"/>
  <c r="K276" i="42"/>
  <c r="J276" i="42"/>
  <c r="I276" i="42"/>
  <c r="H276" i="42"/>
  <c r="G276" i="42"/>
  <c r="F276" i="42"/>
  <c r="N271" i="43" l="1"/>
  <c r="D275" i="43"/>
  <c r="E9" i="42" l="1"/>
  <c r="K277" i="41" l="1"/>
  <c r="J277" i="41"/>
  <c r="I277" i="41"/>
  <c r="H277" i="41"/>
  <c r="G277" i="41"/>
  <c r="F277" i="41"/>
  <c r="D277" i="41"/>
  <c r="M271" i="41"/>
  <c r="E270" i="41"/>
  <c r="E267" i="41" s="1"/>
  <c r="E251" i="41"/>
  <c r="E250" i="41"/>
  <c r="E249" i="41"/>
  <c r="E246" i="41"/>
  <c r="E241" i="41"/>
  <c r="E235" i="41"/>
  <c r="E227" i="41"/>
  <c r="E221" i="41"/>
  <c r="E216" i="41"/>
  <c r="E211" i="41"/>
  <c r="E205" i="41"/>
  <c r="E200" i="41"/>
  <c r="E195" i="41"/>
  <c r="E123" i="41"/>
  <c r="E122" i="41"/>
  <c r="M121" i="41"/>
  <c r="K120" i="41"/>
  <c r="J120" i="41"/>
  <c r="I120" i="41"/>
  <c r="H120" i="41"/>
  <c r="G120" i="41"/>
  <c r="F120" i="41"/>
  <c r="E120" i="41"/>
  <c r="M120" i="41" s="1"/>
  <c r="L119" i="41"/>
  <c r="K119" i="41"/>
  <c r="J119" i="41"/>
  <c r="I119" i="41"/>
  <c r="H119" i="41"/>
  <c r="G119" i="41"/>
  <c r="F119" i="41"/>
  <c r="E118" i="41"/>
  <c r="M118" i="41" s="1"/>
  <c r="E117" i="41"/>
  <c r="M117" i="41" s="1"/>
  <c r="E116" i="41"/>
  <c r="M116" i="41" s="1"/>
  <c r="E115" i="41"/>
  <c r="M115" i="41" s="1"/>
  <c r="E114" i="41"/>
  <c r="M114" i="41" s="1"/>
  <c r="L113" i="41"/>
  <c r="E111" i="41"/>
  <c r="E110" i="41"/>
  <c r="D109" i="41"/>
  <c r="E109" i="41" s="1"/>
  <c r="D108" i="41"/>
  <c r="E108" i="41" s="1"/>
  <c r="D107" i="41"/>
  <c r="E107" i="41" s="1"/>
  <c r="D106" i="41"/>
  <c r="E106" i="41" s="1"/>
  <c r="E105" i="41"/>
  <c r="D104" i="41"/>
  <c r="E104" i="41" s="1"/>
  <c r="D103" i="41"/>
  <c r="E103" i="41" s="1"/>
  <c r="E102" i="41"/>
  <c r="E101" i="41"/>
  <c r="E100" i="41"/>
  <c r="E99" i="41"/>
  <c r="E98" i="41"/>
  <c r="M98" i="41" s="1"/>
  <c r="L97" i="41"/>
  <c r="M97" i="41" s="1"/>
  <c r="E97" i="41"/>
  <c r="M92" i="41"/>
  <c r="L91" i="41"/>
  <c r="E85" i="41"/>
  <c r="E76" i="41"/>
  <c r="M76" i="41" s="1"/>
  <c r="E71" i="41"/>
  <c r="E58" i="41"/>
  <c r="E41" i="41"/>
  <c r="M41" i="41" s="1"/>
  <c r="E35" i="41"/>
  <c r="M35" i="41" s="1"/>
  <c r="E33" i="41"/>
  <c r="E32" i="41"/>
  <c r="E27" i="41"/>
  <c r="M27" i="41" s="1"/>
  <c r="E25" i="41"/>
  <c r="E19" i="41"/>
  <c r="M19" i="41" s="1"/>
  <c r="E17" i="41"/>
  <c r="E16" i="41"/>
  <c r="M11" i="41"/>
  <c r="E11" i="41"/>
  <c r="L10" i="41"/>
  <c r="E10" i="41"/>
  <c r="L9" i="41"/>
  <c r="M9" i="41" s="1"/>
  <c r="E9" i="41"/>
  <c r="E119" i="41" l="1"/>
  <c r="M119" i="41" s="1"/>
  <c r="L112" i="41"/>
  <c r="E113" i="41" l="1"/>
  <c r="E112" i="41" s="1"/>
  <c r="E277" i="41" s="1"/>
  <c r="M113" i="41"/>
  <c r="L277" i="41"/>
  <c r="M277" i="41" s="1"/>
  <c r="M112" i="41"/>
  <c r="L15" i="33" l="1"/>
  <c r="L16" i="33"/>
  <c r="L17" i="33"/>
  <c r="L18" i="33"/>
  <c r="L19" i="33"/>
  <c r="L20" i="33"/>
  <c r="L21" i="33"/>
  <c r="L22" i="33"/>
  <c r="L23" i="33"/>
  <c r="L25" i="33"/>
  <c r="L27" i="33"/>
  <c r="L32" i="33"/>
  <c r="L33" i="33"/>
  <c r="L34" i="33"/>
  <c r="L35" i="33"/>
  <c r="L36" i="33"/>
  <c r="L37" i="33"/>
  <c r="L38" i="33"/>
  <c r="L39" i="33"/>
  <c r="L40" i="33"/>
  <c r="L42" i="33"/>
  <c r="L43" i="33"/>
  <c r="L44" i="33"/>
  <c r="L14" i="33"/>
  <c r="L31" i="33" l="1"/>
  <c r="F44" i="33"/>
  <c r="F43" i="33"/>
  <c r="E13" i="33"/>
  <c r="E20" i="33" s="1"/>
  <c r="L30" i="33" l="1"/>
  <c r="L29" i="33" s="1"/>
  <c r="L28" i="33" s="1"/>
  <c r="F41" i="33"/>
  <c r="D266" i="43"/>
  <c r="D271" i="42"/>
  <c r="D272" i="41"/>
  <c r="D270" i="43"/>
  <c r="D275" i="42"/>
  <c r="D276" i="41"/>
  <c r="D267" i="43"/>
  <c r="D272" i="42"/>
  <c r="D273" i="41"/>
  <c r="D268" i="43"/>
  <c r="D273" i="42"/>
  <c r="D274" i="41"/>
  <c r="D269" i="43"/>
  <c r="D274" i="42"/>
  <c r="D275" i="41"/>
  <c r="F13" i="33"/>
  <c r="AC15" i="1"/>
  <c r="AC16" i="1"/>
  <c r="AC17" i="1"/>
  <c r="AC18" i="1"/>
  <c r="AC19" i="1"/>
  <c r="AC20" i="1"/>
  <c r="AC21" i="1"/>
  <c r="AC23" i="1"/>
  <c r="AC24" i="1"/>
  <c r="AC25" i="1"/>
  <c r="AC26" i="1"/>
  <c r="AC27"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86" i="1"/>
  <c r="AC87" i="1"/>
  <c r="AC88" i="1"/>
  <c r="AC89" i="1"/>
  <c r="AC90" i="1"/>
  <c r="AC91" i="1"/>
  <c r="AC92" i="1"/>
  <c r="AC93" i="1"/>
  <c r="AC94" i="1"/>
  <c r="AC95" i="1"/>
  <c r="AC97" i="1"/>
  <c r="AC98" i="1"/>
  <c r="AC99" i="1"/>
  <c r="AC100" i="1"/>
  <c r="AC102" i="1"/>
  <c r="AC101" i="1" s="1"/>
  <c r="AC105" i="1"/>
  <c r="AC106" i="1"/>
  <c r="AC107" i="1"/>
  <c r="AC108" i="1"/>
  <c r="AC109" i="1"/>
  <c r="AC110" i="1"/>
  <c r="AC111" i="1"/>
  <c r="AC112" i="1"/>
  <c r="AC113" i="1"/>
  <c r="AC114" i="1"/>
  <c r="AC115" i="1"/>
  <c r="AC116" i="1"/>
  <c r="AC117" i="1"/>
  <c r="AC119" i="1"/>
  <c r="F12" i="33" l="1"/>
  <c r="F30" i="33"/>
  <c r="AC96" i="1"/>
  <c r="AC28" i="1"/>
  <c r="D280" i="47"/>
  <c r="D116" i="47" s="1"/>
  <c r="D115" i="47" s="1"/>
  <c r="D114" i="47" s="1"/>
  <c r="D286" i="47" s="1"/>
  <c r="M286" i="47" s="1"/>
  <c r="D265" i="43"/>
  <c r="D270" i="42"/>
  <c r="D116" i="42" s="1"/>
  <c r="D115" i="42" s="1"/>
  <c r="D114" i="42" s="1"/>
  <c r="D276" i="42" s="1"/>
  <c r="D271" i="41"/>
  <c r="AC104" i="1"/>
  <c r="AC14" i="1"/>
  <c r="AC13" i="1" s="1"/>
  <c r="AC121" i="1" s="1"/>
  <c r="F29" i="33" l="1"/>
  <c r="D285" i="42"/>
  <c r="AE120" i="1"/>
  <c r="J14" i="1"/>
  <c r="J13" i="1" s="1"/>
  <c r="J121" i="1" s="1"/>
  <c r="K14" i="1"/>
  <c r="K13" i="1" s="1"/>
  <c r="K121" i="1" s="1"/>
  <c r="L14" i="1"/>
  <c r="L13" i="1" s="1"/>
  <c r="L121" i="1" s="1"/>
  <c r="M14" i="1"/>
  <c r="M13" i="1" s="1"/>
  <c r="M121" i="1" s="1"/>
  <c r="N14" i="1"/>
  <c r="N13" i="1" s="1"/>
  <c r="N121" i="1" s="1"/>
  <c r="O14" i="1"/>
  <c r="O13" i="1" s="1"/>
  <c r="O121" i="1" s="1"/>
  <c r="P14" i="1"/>
  <c r="P13" i="1" s="1"/>
  <c r="P121" i="1" s="1"/>
  <c r="Q14" i="1"/>
  <c r="Q13" i="1" s="1"/>
  <c r="Q121" i="1" s="1"/>
  <c r="R14" i="1"/>
  <c r="R13" i="1" s="1"/>
  <c r="R121" i="1" s="1"/>
  <c r="S14" i="1"/>
  <c r="S13" i="1" s="1"/>
  <c r="S121" i="1" s="1"/>
  <c r="T14" i="1"/>
  <c r="T13" i="1" s="1"/>
  <c r="T121" i="1" s="1"/>
  <c r="U14" i="1"/>
  <c r="U13" i="1" s="1"/>
  <c r="U121" i="1" s="1"/>
  <c r="V14" i="1"/>
  <c r="V13" i="1" s="1"/>
  <c r="V121" i="1" s="1"/>
  <c r="W14" i="1"/>
  <c r="W13" i="1" s="1"/>
  <c r="W121" i="1" s="1"/>
  <c r="X14" i="1"/>
  <c r="X13" i="1" s="1"/>
  <c r="X121" i="1" s="1"/>
  <c r="Y14" i="1"/>
  <c r="Y13" i="1" s="1"/>
  <c r="Y121" i="1" s="1"/>
  <c r="Z14" i="1"/>
  <c r="Z13" i="1" s="1"/>
  <c r="Z121" i="1" s="1"/>
  <c r="AA14" i="1"/>
  <c r="AA13" i="1" s="1"/>
  <c r="AA121" i="1" s="1"/>
  <c r="AB14" i="1"/>
  <c r="AB13" i="1" s="1"/>
  <c r="AB121" i="1" s="1"/>
  <c r="F28" i="33" l="1"/>
  <c r="AD119" i="1"/>
  <c r="AE119" i="1" s="1"/>
  <c r="F119" i="1"/>
  <c r="I119" i="1" s="1"/>
  <c r="AD118" i="1"/>
  <c r="AE118" i="1" s="1"/>
  <c r="F118" i="1"/>
  <c r="AD117" i="1"/>
  <c r="AE117" i="1" s="1"/>
  <c r="F117" i="1"/>
  <c r="I117" i="1" s="1"/>
  <c r="AD116" i="1"/>
  <c r="AE116" i="1" s="1"/>
  <c r="F116" i="1"/>
  <c r="I116" i="1" s="1"/>
  <c r="AD115" i="1"/>
  <c r="AE115" i="1" s="1"/>
  <c r="I115" i="1"/>
  <c r="AD114" i="1"/>
  <c r="AE114" i="1" s="1"/>
  <c r="F114" i="1"/>
  <c r="I114" i="1" s="1"/>
  <c r="AD113" i="1"/>
  <c r="AE113" i="1" s="1"/>
  <c r="I113" i="1"/>
  <c r="E113" i="1"/>
  <c r="AD112" i="1"/>
  <c r="AE112" i="1" s="1"/>
  <c r="I112" i="1"/>
  <c r="AD111" i="1"/>
  <c r="AE111" i="1" s="1"/>
  <c r="F111" i="1"/>
  <c r="I111" i="1" s="1"/>
  <c r="AD110" i="1"/>
  <c r="AE110" i="1" s="1"/>
  <c r="I110" i="1"/>
  <c r="AD109" i="1"/>
  <c r="AE109" i="1" s="1"/>
  <c r="I109" i="1"/>
  <c r="AD108" i="1"/>
  <c r="AE108" i="1" s="1"/>
  <c r="F108" i="1"/>
  <c r="I108" i="1" s="1"/>
  <c r="AD107" i="1"/>
  <c r="AE107" i="1" s="1"/>
  <c r="F107" i="1"/>
  <c r="I107" i="1" s="1"/>
  <c r="AD106" i="1"/>
  <c r="AE106" i="1" s="1"/>
  <c r="F106" i="1"/>
  <c r="I106" i="1" s="1"/>
  <c r="AD105" i="1"/>
  <c r="AE105" i="1" s="1"/>
  <c r="H104" i="1"/>
  <c r="G104" i="1"/>
  <c r="AD103" i="1"/>
  <c r="AE103" i="1" s="1"/>
  <c r="AD102" i="1"/>
  <c r="AE102" i="1" s="1"/>
  <c r="F102" i="1"/>
  <c r="I102" i="1" s="1"/>
  <c r="H101" i="1"/>
  <c r="G101" i="1"/>
  <c r="AD100" i="1"/>
  <c r="AE100" i="1" s="1"/>
  <c r="F100" i="1"/>
  <c r="I100" i="1" s="1"/>
  <c r="AD99" i="1"/>
  <c r="AE99" i="1" s="1"/>
  <c r="F99" i="1"/>
  <c r="I99" i="1" s="1"/>
  <c r="AD98" i="1"/>
  <c r="AE98" i="1" s="1"/>
  <c r="F98" i="1"/>
  <c r="I98" i="1" s="1"/>
  <c r="AD97" i="1"/>
  <c r="AE97" i="1" s="1"/>
  <c r="F97" i="1"/>
  <c r="H96" i="1"/>
  <c r="G96" i="1"/>
  <c r="AD95" i="1"/>
  <c r="AE95" i="1" s="1"/>
  <c r="I95" i="1"/>
  <c r="AD94" i="1"/>
  <c r="AE94" i="1" s="1"/>
  <c r="F94" i="1"/>
  <c r="I94" i="1" s="1"/>
  <c r="AD93" i="1"/>
  <c r="AE93" i="1" s="1"/>
  <c r="F93" i="1"/>
  <c r="I93" i="1" s="1"/>
  <c r="AD92" i="1"/>
  <c r="AE92" i="1" s="1"/>
  <c r="F92" i="1"/>
  <c r="I92" i="1" s="1"/>
  <c r="AD91" i="1"/>
  <c r="AE91" i="1" s="1"/>
  <c r="F91" i="1"/>
  <c r="I91" i="1" s="1"/>
  <c r="AD90" i="1"/>
  <c r="AE90" i="1" s="1"/>
  <c r="F90" i="1"/>
  <c r="I90" i="1" s="1"/>
  <c r="AD89" i="1"/>
  <c r="AE89" i="1" s="1"/>
  <c r="F89" i="1"/>
  <c r="I89" i="1" s="1"/>
  <c r="AD88" i="1"/>
  <c r="AE88" i="1" s="1"/>
  <c r="F88" i="1"/>
  <c r="I88" i="1" s="1"/>
  <c r="AD87" i="1"/>
  <c r="AE87" i="1" s="1"/>
  <c r="F87" i="1"/>
  <c r="I87" i="1" s="1"/>
  <c r="AD86" i="1"/>
  <c r="AE86" i="1" s="1"/>
  <c r="F86" i="1"/>
  <c r="I86" i="1" s="1"/>
  <c r="AD85" i="1"/>
  <c r="AE85" i="1" s="1"/>
  <c r="F85" i="1"/>
  <c r="I85" i="1" s="1"/>
  <c r="AD84" i="1"/>
  <c r="AE84" i="1" s="1"/>
  <c r="F84" i="1"/>
  <c r="I84" i="1" s="1"/>
  <c r="AD83" i="1"/>
  <c r="AE83" i="1" s="1"/>
  <c r="F83" i="1"/>
  <c r="I83" i="1" s="1"/>
  <c r="AD82" i="1"/>
  <c r="AE82" i="1" s="1"/>
  <c r="F82" i="1"/>
  <c r="I82" i="1" s="1"/>
  <c r="AD81" i="1"/>
  <c r="AE81" i="1" s="1"/>
  <c r="F81" i="1"/>
  <c r="I81" i="1" s="1"/>
  <c r="AD80" i="1"/>
  <c r="AE80" i="1" s="1"/>
  <c r="F80" i="1"/>
  <c r="I80" i="1" s="1"/>
  <c r="AD79" i="1"/>
  <c r="AE79" i="1" s="1"/>
  <c r="F79" i="1"/>
  <c r="I79" i="1" s="1"/>
  <c r="AD78" i="1"/>
  <c r="AE78" i="1" s="1"/>
  <c r="F78" i="1"/>
  <c r="I78" i="1" s="1"/>
  <c r="AD77" i="1"/>
  <c r="AE77" i="1" s="1"/>
  <c r="F77" i="1"/>
  <c r="I77" i="1" s="1"/>
  <c r="AD76" i="1"/>
  <c r="AE76" i="1" s="1"/>
  <c r="F76" i="1"/>
  <c r="I76" i="1" s="1"/>
  <c r="AD75" i="1"/>
  <c r="AE75" i="1" s="1"/>
  <c r="F75" i="1"/>
  <c r="I75" i="1" s="1"/>
  <c r="AD74" i="1"/>
  <c r="AE74" i="1" s="1"/>
  <c r="F74" i="1"/>
  <c r="I74" i="1" s="1"/>
  <c r="AD73" i="1"/>
  <c r="AE73" i="1" s="1"/>
  <c r="F73" i="1"/>
  <c r="I73" i="1" s="1"/>
  <c r="AD72" i="1"/>
  <c r="AE72" i="1" s="1"/>
  <c r="F72" i="1"/>
  <c r="I72" i="1" s="1"/>
  <c r="AD71" i="1"/>
  <c r="AE71" i="1" s="1"/>
  <c r="F71" i="1"/>
  <c r="I71" i="1" s="1"/>
  <c r="AD70" i="1"/>
  <c r="AE70" i="1" s="1"/>
  <c r="F70" i="1"/>
  <c r="I70" i="1" s="1"/>
  <c r="AD69" i="1"/>
  <c r="AE69" i="1" s="1"/>
  <c r="F69" i="1"/>
  <c r="I69" i="1" s="1"/>
  <c r="AD68" i="1"/>
  <c r="AE68" i="1" s="1"/>
  <c r="F68" i="1"/>
  <c r="I68" i="1" s="1"/>
  <c r="AD67" i="1"/>
  <c r="AE67" i="1" s="1"/>
  <c r="F67" i="1"/>
  <c r="I67" i="1" s="1"/>
  <c r="AD66" i="1"/>
  <c r="AE66" i="1" s="1"/>
  <c r="F66" i="1"/>
  <c r="I66" i="1" s="1"/>
  <c r="AD65" i="1"/>
  <c r="AE65" i="1" s="1"/>
  <c r="F65" i="1"/>
  <c r="I65" i="1" s="1"/>
  <c r="AD64" i="1"/>
  <c r="AE64" i="1" s="1"/>
  <c r="F64" i="1"/>
  <c r="I64" i="1" s="1"/>
  <c r="AD63" i="1"/>
  <c r="AE63" i="1" s="1"/>
  <c r="F63" i="1"/>
  <c r="I63" i="1" s="1"/>
  <c r="AD62" i="1"/>
  <c r="AE62" i="1" s="1"/>
  <c r="F62" i="1"/>
  <c r="I62" i="1" s="1"/>
  <c r="AD61" i="1"/>
  <c r="AE61" i="1" s="1"/>
  <c r="F61" i="1"/>
  <c r="I61" i="1" s="1"/>
  <c r="AD60" i="1"/>
  <c r="AE60" i="1" s="1"/>
  <c r="F60" i="1"/>
  <c r="I60" i="1" s="1"/>
  <c r="AD59" i="1"/>
  <c r="AE59" i="1" s="1"/>
  <c r="F59" i="1"/>
  <c r="I59" i="1" s="1"/>
  <c r="AD58" i="1"/>
  <c r="AE58" i="1" s="1"/>
  <c r="F58" i="1"/>
  <c r="I58" i="1" s="1"/>
  <c r="AD57" i="1"/>
  <c r="AE57" i="1" s="1"/>
  <c r="F57" i="1"/>
  <c r="I57" i="1" s="1"/>
  <c r="AD56" i="1"/>
  <c r="AE56" i="1" s="1"/>
  <c r="F56" i="1"/>
  <c r="I56" i="1" s="1"/>
  <c r="AD55" i="1"/>
  <c r="AE55" i="1" s="1"/>
  <c r="F55" i="1"/>
  <c r="I55" i="1" s="1"/>
  <c r="AD54" i="1"/>
  <c r="AE54" i="1" s="1"/>
  <c r="F54" i="1"/>
  <c r="I54" i="1" s="1"/>
  <c r="AD53" i="1"/>
  <c r="AE53" i="1" s="1"/>
  <c r="F53" i="1"/>
  <c r="I53" i="1" s="1"/>
  <c r="AD52" i="1"/>
  <c r="AE52" i="1" s="1"/>
  <c r="F52" i="1"/>
  <c r="I52" i="1" s="1"/>
  <c r="AD51" i="1"/>
  <c r="AE51" i="1" s="1"/>
  <c r="F51" i="1"/>
  <c r="I51" i="1" s="1"/>
  <c r="AD50" i="1"/>
  <c r="AE50" i="1" s="1"/>
  <c r="F50" i="1"/>
  <c r="I50" i="1" s="1"/>
  <c r="AD49" i="1"/>
  <c r="AE49" i="1" s="1"/>
  <c r="F49" i="1"/>
  <c r="I49" i="1" s="1"/>
  <c r="AD48" i="1"/>
  <c r="AE48" i="1" s="1"/>
  <c r="F48" i="1"/>
  <c r="I48" i="1" s="1"/>
  <c r="AD47" i="1"/>
  <c r="AE47" i="1" s="1"/>
  <c r="F47" i="1"/>
  <c r="I47" i="1" s="1"/>
  <c r="AD46" i="1"/>
  <c r="AE46" i="1" s="1"/>
  <c r="F46" i="1"/>
  <c r="I46" i="1" s="1"/>
  <c r="AD45" i="1"/>
  <c r="AE45" i="1" s="1"/>
  <c r="F45" i="1"/>
  <c r="I45" i="1" s="1"/>
  <c r="AD44" i="1"/>
  <c r="AE44" i="1" s="1"/>
  <c r="F44" i="1"/>
  <c r="I44" i="1" s="1"/>
  <c r="AD43" i="1"/>
  <c r="AE43" i="1" s="1"/>
  <c r="F43" i="1"/>
  <c r="I43" i="1" s="1"/>
  <c r="AD42" i="1"/>
  <c r="AE42" i="1" s="1"/>
  <c r="F42" i="1"/>
  <c r="I42" i="1" s="1"/>
  <c r="AD41" i="1"/>
  <c r="AE41" i="1" s="1"/>
  <c r="F41" i="1"/>
  <c r="I41" i="1" s="1"/>
  <c r="AD40" i="1"/>
  <c r="AE40" i="1" s="1"/>
  <c r="F40" i="1"/>
  <c r="I40" i="1" s="1"/>
  <c r="AD39" i="1"/>
  <c r="AE39" i="1" s="1"/>
  <c r="F39" i="1"/>
  <c r="I39" i="1" s="1"/>
  <c r="AD38" i="1"/>
  <c r="AE38" i="1" s="1"/>
  <c r="F38" i="1"/>
  <c r="I38" i="1" s="1"/>
  <c r="AD37" i="1"/>
  <c r="AE37" i="1" s="1"/>
  <c r="F37" i="1"/>
  <c r="I37" i="1" s="1"/>
  <c r="AD36" i="1"/>
  <c r="AE36" i="1" s="1"/>
  <c r="F36" i="1"/>
  <c r="I36" i="1" s="1"/>
  <c r="AD35" i="1"/>
  <c r="AE35" i="1" s="1"/>
  <c r="F35" i="1"/>
  <c r="I35" i="1" s="1"/>
  <c r="AD34" i="1"/>
  <c r="AE34" i="1" s="1"/>
  <c r="F34" i="1"/>
  <c r="I34" i="1" s="1"/>
  <c r="AD33" i="1"/>
  <c r="AE33" i="1" s="1"/>
  <c r="F33" i="1"/>
  <c r="I33" i="1" s="1"/>
  <c r="AD32" i="1"/>
  <c r="AE32" i="1" s="1"/>
  <c r="F32" i="1"/>
  <c r="I32" i="1" s="1"/>
  <c r="AD31" i="1"/>
  <c r="AE31" i="1" s="1"/>
  <c r="F31" i="1"/>
  <c r="I31" i="1" s="1"/>
  <c r="AD30" i="1"/>
  <c r="AE30" i="1" s="1"/>
  <c r="F30" i="1"/>
  <c r="I30" i="1" s="1"/>
  <c r="AD29" i="1"/>
  <c r="AE29" i="1" s="1"/>
  <c r="H28" i="1"/>
  <c r="G28" i="1"/>
  <c r="AD27" i="1"/>
  <c r="AE27" i="1" s="1"/>
  <c r="F27" i="1"/>
  <c r="I27" i="1" s="1"/>
  <c r="AD26" i="1"/>
  <c r="AE26" i="1" s="1"/>
  <c r="F26" i="1"/>
  <c r="I26" i="1" s="1"/>
  <c r="AD25" i="1"/>
  <c r="AE25" i="1" s="1"/>
  <c r="F25" i="1"/>
  <c r="AD24" i="1"/>
  <c r="F24" i="1"/>
  <c r="I24" i="1" s="1"/>
  <c r="AD23" i="1"/>
  <c r="AE23" i="1" s="1"/>
  <c r="I23" i="1"/>
  <c r="AD22" i="1"/>
  <c r="AE22" i="1" s="1"/>
  <c r="AD21" i="1"/>
  <c r="AE21" i="1" s="1"/>
  <c r="F21" i="1"/>
  <c r="I21" i="1" s="1"/>
  <c r="AD20" i="1"/>
  <c r="AE20" i="1" s="1"/>
  <c r="F20" i="1"/>
  <c r="I20" i="1" s="1"/>
  <c r="AD19" i="1"/>
  <c r="AE19" i="1" s="1"/>
  <c r="F19" i="1"/>
  <c r="I19" i="1" s="1"/>
  <c r="AD18" i="1"/>
  <c r="AE18" i="1" s="1"/>
  <c r="F18" i="1"/>
  <c r="I18" i="1" s="1"/>
  <c r="AD17" i="1"/>
  <c r="AE17" i="1" s="1"/>
  <c r="F17" i="1"/>
  <c r="I17" i="1" s="1"/>
  <c r="AD16" i="1"/>
  <c r="AE16" i="1" s="1"/>
  <c r="F16" i="1"/>
  <c r="I16" i="1" s="1"/>
  <c r="AD15" i="1"/>
  <c r="AE15" i="1" s="1"/>
  <c r="F15" i="1"/>
  <c r="I15" i="1" s="1"/>
  <c r="H14" i="1"/>
  <c r="H13" i="1" s="1"/>
  <c r="H121" i="1" s="1"/>
  <c r="G14" i="1"/>
  <c r="F46" i="33" l="1"/>
  <c r="F96" i="1"/>
  <c r="F101" i="1"/>
  <c r="F105" i="1"/>
  <c r="I105" i="1" s="1"/>
  <c r="I104" i="1" s="1"/>
  <c r="AE24" i="1"/>
  <c r="AD101" i="1"/>
  <c r="AE101" i="1" s="1"/>
  <c r="AD28" i="1"/>
  <c r="AE28" i="1" s="1"/>
  <c r="AD96" i="1"/>
  <c r="AE96" i="1" s="1"/>
  <c r="G13" i="1"/>
  <c r="G121" i="1" s="1"/>
  <c r="AD14" i="1"/>
  <c r="AE14" i="1" s="1"/>
  <c r="AD104" i="1"/>
  <c r="AE104" i="1" s="1"/>
  <c r="F14" i="1"/>
  <c r="F29" i="1"/>
  <c r="F104" i="1"/>
  <c r="I101" i="1"/>
  <c r="I97" i="1"/>
  <c r="I25" i="1"/>
  <c r="I14" i="1"/>
  <c r="AD13" i="1" l="1"/>
  <c r="AE13" i="1" s="1"/>
  <c r="I29" i="1"/>
  <c r="F28" i="1"/>
  <c r="F13" i="1" s="1"/>
  <c r="F121" i="1" s="1"/>
  <c r="I96" i="1"/>
  <c r="AD121" i="1" l="1"/>
  <c r="AE121" i="1" s="1"/>
  <c r="I28" i="1"/>
  <c r="I13" i="1" s="1"/>
  <c r="I12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Пользователь Windows</author>
  </authors>
  <commentList>
    <comment ref="C98" authorId="0" shapeId="0" xr:uid="{00000000-0006-0000-0300-000001000000}">
      <text>
        <r>
          <rPr>
            <b/>
            <sz val="9"/>
            <color indexed="81"/>
            <rFont val="Tahoma"/>
            <family val="2"/>
            <charset val="204"/>
          </rPr>
          <t>не надо расписывать модель и марку</t>
        </r>
      </text>
    </comment>
    <comment ref="C122" authorId="0" shapeId="0" xr:uid="{00000000-0006-0000-0300-000002000000}">
      <text>
        <r>
          <rPr>
            <b/>
            <sz val="9"/>
            <color indexed="81"/>
            <rFont val="Tahoma"/>
            <family val="2"/>
            <charset val="204"/>
          </rPr>
          <t>Пользователь Windows:</t>
        </r>
        <r>
          <rPr>
            <sz val="9"/>
            <color indexed="81"/>
            <rFont val="Tahoma"/>
            <family val="2"/>
            <charset val="204"/>
          </rPr>
          <t xml:space="preserve">
в указанной вами заявке вы заявляете что контентное наполнение к примаеру за апрель будет составлять 433 материалов, что разнится с вашей сметой</t>
        </r>
      </text>
    </comment>
    <comment ref="F122" authorId="0" shapeId="0" xr:uid="{00000000-0006-0000-0300-000003000000}">
      <text>
        <r>
          <rPr>
            <b/>
            <sz val="9"/>
            <color indexed="81"/>
            <rFont val="Tahoma"/>
            <family val="2"/>
            <charset val="204"/>
          </rPr>
          <t>Пользователь Windows:</t>
        </r>
        <r>
          <rPr>
            <sz val="9"/>
            <color indexed="81"/>
            <rFont val="Tahoma"/>
            <family val="2"/>
            <charset val="204"/>
          </rPr>
          <t xml:space="preserve">
в указанной вами заявке вы заявляете что контентное наполнение к примаеру за апрель будет составлять 433 материалов, что разнится с вашей сметой</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Пользователь Windows</author>
  </authors>
  <commentList>
    <comment ref="C112" authorId="0" shapeId="0" xr:uid="{00000000-0006-0000-0A00-000001000000}">
      <text>
        <r>
          <rPr>
            <b/>
            <sz val="9"/>
            <color indexed="81"/>
            <rFont val="Tahoma"/>
            <family val="2"/>
            <charset val="204"/>
          </rPr>
          <t>не надо расписывать модель и марку</t>
        </r>
      </text>
    </comment>
    <comment ref="C119" authorId="0" shapeId="0" xr:uid="{00000000-0006-0000-0A00-000002000000}">
      <text>
        <r>
          <rPr>
            <b/>
            <sz val="9"/>
            <color indexed="81"/>
            <rFont val="Tahoma"/>
            <family val="2"/>
            <charset val="204"/>
          </rPr>
          <t>Пользователь Windows:</t>
        </r>
        <r>
          <rPr>
            <sz val="9"/>
            <color indexed="81"/>
            <rFont val="Tahoma"/>
            <family val="2"/>
            <charset val="204"/>
          </rPr>
          <t xml:space="preserve">
в указанной вами заявке вы заявляете что контентное наполнение к примаеру за апрель будет составлять 433 материалов, что разнится с вашей сметой</t>
        </r>
      </text>
    </comment>
    <comment ref="F119" authorId="0" shapeId="0" xr:uid="{00000000-0006-0000-0A00-000003000000}">
      <text>
        <r>
          <rPr>
            <b/>
            <sz val="9"/>
            <color indexed="81"/>
            <rFont val="Tahoma"/>
            <family val="2"/>
            <charset val="204"/>
          </rPr>
          <t>Пользователь Windows:</t>
        </r>
        <r>
          <rPr>
            <sz val="9"/>
            <color indexed="81"/>
            <rFont val="Tahoma"/>
            <family val="2"/>
            <charset val="204"/>
          </rPr>
          <t xml:space="preserve">
в указанной вами заявке вы заявляете что контентное наполнение к примаеру за апрель будет составлять 433 материалов, что разнится с вашей сметой</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Пользователь Windows</author>
  </authors>
  <commentList>
    <comment ref="C112" authorId="0" shapeId="0" xr:uid="{00000000-0006-0000-0B00-000001000000}">
      <text>
        <r>
          <rPr>
            <b/>
            <sz val="9"/>
            <color indexed="81"/>
            <rFont val="Tahoma"/>
            <family val="2"/>
            <charset val="204"/>
          </rPr>
          <t>не надо расписывать модель и марку</t>
        </r>
      </text>
    </comment>
    <comment ref="C119" authorId="0" shapeId="0" xr:uid="{00000000-0006-0000-0B00-000002000000}">
      <text>
        <r>
          <rPr>
            <b/>
            <sz val="9"/>
            <color indexed="81"/>
            <rFont val="Tahoma"/>
            <family val="2"/>
            <charset val="204"/>
          </rPr>
          <t>Пользователь Windows:</t>
        </r>
        <r>
          <rPr>
            <sz val="9"/>
            <color indexed="81"/>
            <rFont val="Tahoma"/>
            <family val="2"/>
            <charset val="204"/>
          </rPr>
          <t xml:space="preserve">
в указанной вами заявке вы заявляете что контентное наполнение к примаеру за апрель будет составлять 433 материалов, что разнится с вашей сметой</t>
        </r>
      </text>
    </comment>
    <comment ref="F119" authorId="0" shapeId="0" xr:uid="{00000000-0006-0000-0B00-000003000000}">
      <text>
        <r>
          <rPr>
            <b/>
            <sz val="9"/>
            <color indexed="81"/>
            <rFont val="Tahoma"/>
            <family val="2"/>
            <charset val="204"/>
          </rPr>
          <t>Пользователь Windows:</t>
        </r>
        <r>
          <rPr>
            <sz val="9"/>
            <color indexed="81"/>
            <rFont val="Tahoma"/>
            <family val="2"/>
            <charset val="204"/>
          </rPr>
          <t xml:space="preserve">
в указанной вами заявке вы заявляете что контентное наполнение к примаеру за апрель будет составлять 433 материалов, что разнится с вашей сметой</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Пользователь Windows</author>
  </authors>
  <commentList>
    <comment ref="C72" authorId="0" shapeId="0" xr:uid="{00000000-0006-0000-0C00-000001000000}">
      <text>
        <r>
          <rPr>
            <b/>
            <sz val="9"/>
            <color indexed="81"/>
            <rFont val="Tahoma"/>
            <family val="2"/>
            <charset val="204"/>
          </rPr>
          <t>Пользователь Windows:</t>
        </r>
        <r>
          <rPr>
            <sz val="9"/>
            <color indexed="81"/>
            <rFont val="Tahoma"/>
            <family val="2"/>
            <charset val="204"/>
          </rPr>
          <t xml:space="preserve">
в указанной вами заявке вы заявляете что контентное наполнение к примаеру за апрель будет составлять 433 материалов, что разнится с вашей сметой</t>
        </r>
      </text>
    </comment>
    <comment ref="F72" authorId="0" shapeId="0" xr:uid="{00000000-0006-0000-0C00-000002000000}">
      <text>
        <r>
          <rPr>
            <b/>
            <sz val="9"/>
            <color indexed="81"/>
            <rFont val="Tahoma"/>
            <family val="2"/>
            <charset val="204"/>
          </rPr>
          <t>Пользователь Windows:</t>
        </r>
        <r>
          <rPr>
            <sz val="9"/>
            <color indexed="81"/>
            <rFont val="Tahoma"/>
            <family val="2"/>
            <charset val="204"/>
          </rPr>
          <t xml:space="preserve">
в указанной вами заявке вы заявляете что контентное наполнение к примаеру за апрель будет составлять 433 материалов, что разнится с вашей сметой</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Пользователь Windows</author>
  </authors>
  <commentList>
    <comment ref="C72" authorId="0" shapeId="0" xr:uid="{00000000-0006-0000-0D00-000001000000}">
      <text>
        <r>
          <rPr>
            <b/>
            <sz val="9"/>
            <color indexed="81"/>
            <rFont val="Tahoma"/>
            <family val="2"/>
            <charset val="204"/>
          </rPr>
          <t>Пользователь Windows:</t>
        </r>
        <r>
          <rPr>
            <sz val="9"/>
            <color indexed="81"/>
            <rFont val="Tahoma"/>
            <family val="2"/>
            <charset val="204"/>
          </rPr>
          <t xml:space="preserve">
в указанной вами заявке вы заявляете что контентное наполнение к примаеру за апрель будет составлять 433 материалов, что разнится с вашей сметой</t>
        </r>
      </text>
    </comment>
    <comment ref="F72" authorId="0" shapeId="0" xr:uid="{00000000-0006-0000-0D00-000002000000}">
      <text>
        <r>
          <rPr>
            <b/>
            <sz val="9"/>
            <color indexed="81"/>
            <rFont val="Tahoma"/>
            <family val="2"/>
            <charset val="204"/>
          </rPr>
          <t>Пользователь Windows:</t>
        </r>
        <r>
          <rPr>
            <sz val="9"/>
            <color indexed="81"/>
            <rFont val="Tahoma"/>
            <family val="2"/>
            <charset val="204"/>
          </rPr>
          <t xml:space="preserve">
в указанной вами заявке вы заявляете что контентное наполнение к примаеру за апрель будет составлять 433 материалов, что разнится с вашей сметой</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Пользователь Windows</author>
  </authors>
  <commentList>
    <comment ref="C103" authorId="0" shapeId="0" xr:uid="{00000000-0006-0000-0F00-000001000000}">
      <text>
        <r>
          <rPr>
            <b/>
            <sz val="9"/>
            <color indexed="81"/>
            <rFont val="Tahoma"/>
            <family val="2"/>
            <charset val="204"/>
          </rPr>
          <t>не надо расписывать модель и марку</t>
        </r>
      </text>
    </comment>
    <comment ref="C127" authorId="0" shapeId="0" xr:uid="{00000000-0006-0000-0F00-000002000000}">
      <text>
        <r>
          <rPr>
            <b/>
            <sz val="9"/>
            <color indexed="81"/>
            <rFont val="Tahoma"/>
            <family val="2"/>
            <charset val="204"/>
          </rPr>
          <t>Пользователь Windows:</t>
        </r>
        <r>
          <rPr>
            <sz val="9"/>
            <color indexed="81"/>
            <rFont val="Tahoma"/>
            <family val="2"/>
            <charset val="204"/>
          </rPr>
          <t xml:space="preserve">
в указанной вами заявке вы заявляете что контентное наполнение к примаеру за апрель будет составлять 433 материалов, что разнится с вашей сметой</t>
        </r>
      </text>
    </comment>
    <comment ref="F127" authorId="0" shapeId="0" xr:uid="{00000000-0006-0000-0F00-000003000000}">
      <text>
        <r>
          <rPr>
            <b/>
            <sz val="9"/>
            <color indexed="81"/>
            <rFont val="Tahoma"/>
            <family val="2"/>
            <charset val="204"/>
          </rPr>
          <t>Пользователь Windows:</t>
        </r>
        <r>
          <rPr>
            <sz val="9"/>
            <color indexed="81"/>
            <rFont val="Tahoma"/>
            <family val="2"/>
            <charset val="204"/>
          </rPr>
          <t xml:space="preserve">
в указанной вами заявке вы заявляете что контентное наполнение к примаеру за апрель будет составлять 433 материалов, что разнится с вашей сметой</t>
        </r>
      </text>
    </comment>
  </commentList>
</comments>
</file>

<file path=xl/sharedStrings.xml><?xml version="1.0" encoding="utf-8"?>
<sst xmlns="http://schemas.openxmlformats.org/spreadsheetml/2006/main" count="3116" uniqueCount="1036">
  <si>
    <t xml:space="preserve">№ </t>
  </si>
  <si>
    <t>Статьи расходов</t>
  </si>
  <si>
    <t>Всего, тенге</t>
  </si>
  <si>
    <t>Источники финансирования</t>
  </si>
  <si>
    <t>Заявитель (софинансирование)</t>
  </si>
  <si>
    <t>Другие источники софинансирования</t>
  </si>
  <si>
    <t>Средства гранта</t>
  </si>
  <si>
    <t>Стоимость, тенге</t>
  </si>
  <si>
    <t>Антивирусное ПО</t>
  </si>
  <si>
    <t>Технические сопровождение интернет-портала "E-islam.kz"</t>
  </si>
  <si>
    <t>ИТОГО</t>
  </si>
  <si>
    <t>Количество единиц</t>
  </si>
  <si>
    <t>Единица измерения</t>
  </si>
  <si>
    <t>Менеджер проекта (штате)</t>
  </si>
  <si>
    <t>Гл.редактор (штате)</t>
  </si>
  <si>
    <t>Эксперт (на договорной (платной) основе)</t>
  </si>
  <si>
    <t>шт.</t>
  </si>
  <si>
    <t>чел.</t>
  </si>
  <si>
    <t>усл.</t>
  </si>
  <si>
    <t xml:space="preserve">Расходы на служебные командировки, в т.ч. </t>
  </si>
  <si>
    <t>Административные затраты:</t>
  </si>
  <si>
    <t>Заработная плата, в т.ч.</t>
  </si>
  <si>
    <t xml:space="preserve">Банковские услуги </t>
  </si>
  <si>
    <t xml:space="preserve">Расходные материалы, приобретение товаров, необходимых для обслуживания и содержания основных средств и другие запасы, в т.ч. </t>
  </si>
  <si>
    <t>Прямые расходы</t>
  </si>
  <si>
    <t>Расходы по оплате работ и услуг  оказываемых сторонними организациями и физическими лицами, в т.ч.</t>
  </si>
  <si>
    <t xml:space="preserve"> - полиграфия, в т.ч. </t>
  </si>
  <si>
    <t xml:space="preserve"> - работы и услуги физических лиц, в т.ч.</t>
  </si>
  <si>
    <t xml:space="preserve"> - работы и услуги юридических лиц, в т.ч.</t>
  </si>
  <si>
    <t xml:space="preserve"> - канцелярские товары, в т.ч.</t>
  </si>
  <si>
    <t>мес</t>
  </si>
  <si>
    <t>мес.</t>
  </si>
  <si>
    <t xml:space="preserve">Ремонт технического оборудования </t>
  </si>
  <si>
    <t xml:space="preserve">Бумага офисная - А4 250л. 170гр. "Color Copy Coated Glossy" (Монди Австрия) </t>
  </si>
  <si>
    <t>Бумага офисная - А3 500л. 80гр. "SVETOCOPY" (класс "С" белизна 146%) (International Paper)</t>
  </si>
  <si>
    <t>Макетный нож - 9мм. ширина лезвия в блистере (Maped)</t>
  </si>
  <si>
    <t>Ножницы - 18см (Maped)</t>
  </si>
  <si>
    <t>Карандаш - HB "SCALA" (K-N)</t>
  </si>
  <si>
    <t>Карандаш автоматический - 0.5 "D.CAP" (MonAmi)</t>
  </si>
  <si>
    <t>Корректирующая ручка - 12мл. в блистере (RETYPE)</t>
  </si>
  <si>
    <t>Разбавитель №2 - 220мл. (Н.П.)</t>
  </si>
  <si>
    <t>Ластик "Stick X-pert" (Maped)</t>
  </si>
  <si>
    <t>Ручки шариковые в наборе - 1цв.10шт.(Акция+1) синий стержень"Cello Maxriter" (J&amp;J Marketing)</t>
  </si>
  <si>
    <t>Ручки шариковые в наборе - 1цв.10шт.(Акция+1) синий стержень"Cello Maxriter XS" (J&amp;J Marketing)</t>
  </si>
  <si>
    <t>Ручка шариковая - красный стержень "Orion T3" (SARAJU)</t>
  </si>
  <si>
    <t>Ручка шариковая автоматическая - синий стержень (Стамм)</t>
  </si>
  <si>
    <t>Точилка "Moondo-1 Hole" с ластиком (Maped)</t>
  </si>
  <si>
    <t>Календарь настольный перекидной - 2017г. офсетная (Дом печ.Эдельвейс)</t>
  </si>
  <si>
    <t>Клей жидкий - 110гр. (Полипакс)</t>
  </si>
  <si>
    <t>Клей ПВА-М - 125гр. в желтом флаконе (Луч)</t>
  </si>
  <si>
    <t>Клей-карандаш - 35гр. белый (AMOS)</t>
  </si>
  <si>
    <t>Клей-карандаш - 22гр. белый (AMOS)</t>
  </si>
  <si>
    <t>Лента клейкая - 18ммх30м (Луч)</t>
  </si>
  <si>
    <t>Диспенсер д/ленты клейкой (EAGLE)</t>
  </si>
  <si>
    <t>Лента клейкая - 12ммх10м (Луч)</t>
  </si>
  <si>
    <t>Лента клейкая - 48ммх66м прозрачн. "ABDI" (Perfect)</t>
  </si>
  <si>
    <t>Лента клейкая - 48ммх66м коричн. "ABDI" (Perfect)</t>
  </si>
  <si>
    <t>Линейка пластиковая - 30см. прозрачный (Стамм)</t>
  </si>
  <si>
    <t>Макетный нож - 18мм. ширина лезвия "Standard" (ErichKrause)</t>
  </si>
  <si>
    <t>Скрепки - 33мм. 100шт. "Айса" золотистый (Ninigbo Tianhong)</t>
  </si>
  <si>
    <t>Блокнот - А4 60л. клетка "Office" (Альт)</t>
  </si>
  <si>
    <t>Ежедневник полудатированный - А5 фиолетовый "Velvet" (Bruno Visconti)</t>
  </si>
  <si>
    <t>Ежедневник датированный - 2017г. А5 черный "Mondo" (LEDIBERG)</t>
  </si>
  <si>
    <t>Зажимы черные в наборе - 51мм 12шт. "Айса" (Ningbo Tianhong)</t>
  </si>
  <si>
    <t>Зажимы черные в наборе - 41мм 12шт. "Айса" (Ningbo Tianhong)</t>
  </si>
  <si>
    <t>Зажимы цветные в наборе - 32мм 12шт. "Айса" золотистый (Ningbo Tianhong)</t>
  </si>
  <si>
    <t>Зажимы цветные в наборе - 19мм 12шт. "Айса" золотистый (Ningbo Tianhong)</t>
  </si>
  <si>
    <t>Зажимы цветные в наборе - 15мм 12шт. "Айса" золотистый (Ningbo Tianhong)</t>
  </si>
  <si>
    <t>Калькулятор - 14раз. "CITIZEN-Correct" (CBM)</t>
  </si>
  <si>
    <t>Журнал регистрации приказов (Набоков)</t>
  </si>
  <si>
    <t>Журнал регистрации индивидуальных трудовых договоров (Набоков)</t>
  </si>
  <si>
    <t>Журнал регистрации инструктажа на рабочем месте (по ТБ) (Набоков)</t>
  </si>
  <si>
    <t>Лоток горизонтальный - 1 секционный черный "Эксперт" (Стамм)</t>
  </si>
  <si>
    <t>Лоток горизонтальный - 1 секционный черный "Люкс" (Стамм)</t>
  </si>
  <si>
    <t>Настольный набор - 9предметный "Айса" (Interlink Enterprise)</t>
  </si>
  <si>
    <t>Папка с файлами - А4 30 ассорти "Айса" с перфорацией (Shantou City Yingshi)</t>
  </si>
  <si>
    <t>Папка с файлами - А4 20 ассорти "Айса" с перфорацией (Shantou City Yingshi)</t>
  </si>
  <si>
    <t>Папка с файлами - А4 10 ассорти "Айса" с перфорацией (Shantou City Yingshi)</t>
  </si>
  <si>
    <t>Папка с резинкой - А4 синий "Proff.Standard" (Proburo)</t>
  </si>
  <si>
    <t>Папка-уголок - А4 прозрачный глянцевый (ESSELTE)</t>
  </si>
  <si>
    <t>Папка-уголок в наборе - А4 10шт. голубой "Clear Standard" (ErichKrause)</t>
  </si>
  <si>
    <t>Регистратор - А4 50мм. бордовый "Айса" (Long Success)</t>
  </si>
  <si>
    <t>Регистратор - А4 70мм. чёрный "Айса" (Long Success)</t>
  </si>
  <si>
    <t>Регистратор - А4 80мм. чёрный "Айса" (Long Success)</t>
  </si>
  <si>
    <t>Скоросшиватель пластиковый - чёрный (BINDERMAX)</t>
  </si>
  <si>
    <t>Индексы в наборе - 45х12 5цв. по 25л. неон.цв. (HOPAX)</t>
  </si>
  <si>
    <t>Файл в наборе - А4 100шт. 0.060 мкр."ABDI" (JIELONG)</t>
  </si>
  <si>
    <t>Конверт-пакет - 230х330 бел. б/окна силикон "Self plus" (BLASETTI)</t>
  </si>
  <si>
    <t>Степлер - №23/6-23/23 2-200л. ассорти (EAGLE)</t>
  </si>
  <si>
    <t>Дырокол - 60-70л. (Maped)</t>
  </si>
  <si>
    <t>Степлер - №24/6. 26/6 (Maped)</t>
  </si>
  <si>
    <t>Скобы - №10 800шт. (Maped)</t>
  </si>
  <si>
    <t>Скобы - №24/6 (EAGLE)</t>
  </si>
  <si>
    <t>Скобы - №23/13 (EAGLE)</t>
  </si>
  <si>
    <t>Антистеплер "Start" (Maped)</t>
  </si>
  <si>
    <t>Корзина д/бумаг - 9л серая цельная (Стамм)</t>
  </si>
  <si>
    <t>Планшет-папка - А4 чёрный (ESSELTE)</t>
  </si>
  <si>
    <t>Расходы на оплату услуг связи (2760 тенге*4 номера*8 мес.)</t>
  </si>
  <si>
    <t xml:space="preserve">Переводчик </t>
  </si>
  <si>
    <t xml:space="preserve">Бухгалтер </t>
  </si>
  <si>
    <t>чел/дни</t>
  </si>
  <si>
    <t>Изготовление полиграфической имиджевой продукции для распространения среди населения (брошюрки для ознакомления населения с сайтом)</t>
  </si>
  <si>
    <t>прочие расходы</t>
  </si>
  <si>
    <t>Подключение к интернету (6 модем Алтел*8 мес.=48)</t>
  </si>
  <si>
    <t>Материально-техническое обеспечение</t>
  </si>
  <si>
    <t>Получатель гранта:</t>
  </si>
  <si>
    <t>Тема гранта:</t>
  </si>
  <si>
    <t>Название проекта:</t>
  </si>
  <si>
    <t>Срок реализации проекта:</t>
  </si>
  <si>
    <t>Сумма гранта:</t>
  </si>
  <si>
    <t>ОО "Конгресс религиоведов"</t>
  </si>
  <si>
    <t>апрель - ноябрь 2017 г.</t>
  </si>
  <si>
    <t>Суточные  (расписать количество командировок и человек,  человека дней) 3 командировки *2 чел.*4дня=24</t>
  </si>
  <si>
    <t>Проживание (расписать количество командировок и человек, человека дней) 3 командировок *2 чел.*4дня*=24</t>
  </si>
  <si>
    <t>Проезд (расписать количество командировок и человек) 3 командировок *2 чел.=6</t>
  </si>
  <si>
    <t>Расходы на оплату аренды за помещения (8 чел.*3 кв.м. /чел. *4000 тенге кв.м.)</t>
  </si>
  <si>
    <t>экз.</t>
  </si>
  <si>
    <t xml:space="preserve">Редактор (каз., рус.) </t>
  </si>
  <si>
    <t>Распространение газеты «Kaz-islam» в регионах (2 нед.*8 мес.=16)</t>
  </si>
  <si>
    <t>Веб-сопровождение интернет-портала "Kaz-islam.kz"  8 мес.*200000 тенге зарплата IT  специалиста</t>
  </si>
  <si>
    <t>Печать газеты «Kaz-islam» (2 недели *8мес.*6000 тираж=96000)</t>
  </si>
  <si>
    <t>Дизайнер (на договорной (платной) основе)</t>
  </si>
  <si>
    <t>Социальный налог и социальные отчисления (2 чел ФОТ  4560000 тенге -10%)*11%, страхование 4560000/8мес*5 мес *2%</t>
  </si>
  <si>
    <t>флешки 64 Гб | USB 2.0, micro USB</t>
  </si>
  <si>
    <t>Аренда хостинга (58320 тенге на 8 месяцев в расчете  на 2 сайта "e-islam.kz", "kazislam.kz")</t>
  </si>
  <si>
    <t>Аренда домена (3360 тенге на 8 месяцев  в расчете  на 2 домена "e-islam.kz", "kazislam.kz")</t>
  </si>
  <si>
    <t>Продвижение деятельности интернет-портала в социал-медиа и его реклама в СМИ (продвижение в соцсети 8  мес.*70320тенге/мес)</t>
  </si>
  <si>
    <t>Создание профессиональной студии</t>
  </si>
  <si>
    <t>Оплата услуг экспертов (теологов, религиоведов и журналистов), привлеченных к работе по подготовке материалов (45 материалов в месяц по 24980 т.*8 мес)</t>
  </si>
  <si>
    <t>Подготовка видеоматериалов 64 ролика *31250тг</t>
  </si>
  <si>
    <t>оклад</t>
  </si>
  <si>
    <t>ИЮЛБ</t>
  </si>
  <si>
    <t>АВГУСТ</t>
  </si>
  <si>
    <t>СЕНТЯБРЬ</t>
  </si>
  <si>
    <t>ОКТЯБРЬ</t>
  </si>
  <si>
    <t>НОЯБРЬ</t>
  </si>
  <si>
    <t>смета на месяц</t>
  </si>
  <si>
    <t>техсофт</t>
  </si>
  <si>
    <t>технодом</t>
  </si>
  <si>
    <t>абди 197695 полиграф 12500</t>
  </si>
  <si>
    <t>Бадьбас 77780 150000</t>
  </si>
  <si>
    <t>соц нал31250     соц отч24289,5</t>
  </si>
  <si>
    <t>Раимбеков 200000,167000</t>
  </si>
  <si>
    <t>Бадьбас</t>
  </si>
  <si>
    <t>39400           37025</t>
  </si>
  <si>
    <t>Интернет компания PS</t>
  </si>
  <si>
    <t>Абуов Айдар Паркулович</t>
  </si>
  <si>
    <t>Торегельдиев 333333</t>
  </si>
  <si>
    <t>ТОО Мобайл Телеком -сервис с/ф  75950 ТОО Мобайл Телеком -сервис с/ф 43960тг</t>
  </si>
  <si>
    <t>апрель</t>
  </si>
  <si>
    <t>расшифровка</t>
  </si>
  <si>
    <t>май</t>
  </si>
  <si>
    <t>июнь</t>
  </si>
  <si>
    <t>ТОО Техсофт</t>
  </si>
  <si>
    <t>ТОО Мобайл Телеком -сервис</t>
  </si>
  <si>
    <t>Реестр к смете расходов по реализации социального проекта/социальной программы</t>
  </si>
  <si>
    <t>Абдірәсіл Исахан Мырзаев Адилбаев Исахан  по 120000</t>
  </si>
  <si>
    <t>Абдірәсіл Исахан Мырзаев Адилбаев по 120000</t>
  </si>
  <si>
    <t xml:space="preserve">аренда 129356    комуслуг 18515     аренда 37025     </t>
  </si>
  <si>
    <t>Раимбеков</t>
  </si>
  <si>
    <t>Асхатулы 3 доставки</t>
  </si>
  <si>
    <t>Асхатулы 2 доставки</t>
  </si>
  <si>
    <t>ГАРАНТИЯ</t>
  </si>
  <si>
    <t>ВОЗВРАТ НА СЧЕТ</t>
  </si>
  <si>
    <t xml:space="preserve">Онгаров166700  Ахмедин 167000   Камбаров78000   Тышхан39100    Кайдар 159000    Абуов 80000 </t>
  </si>
  <si>
    <t>Сандыбаев 750000 Абдраманов 1160000 Билялова 668000   Саманбеков 668000   Сатерштнов Б 137800</t>
  </si>
  <si>
    <t>Исполнительный директор                                                                        Абдраманов Ж.С.</t>
  </si>
  <si>
    <t>исполнитель Лекерова З.Д. 87015924786</t>
  </si>
  <si>
    <t>E-MAIL: kana230500@gmail.com</t>
  </si>
  <si>
    <t>Нагымаш 167000, 501000   Маулеткулова 150000, 450000 Билялова 167000 Асхатулы150000</t>
  </si>
  <si>
    <t xml:space="preserve">  Саманбеков 83333   </t>
  </si>
  <si>
    <t>Нагымаш 200000 Нокрабекова 30000 Смагулова 83333 Билялова 167000 Асхатулы150000</t>
  </si>
  <si>
    <t>Мадиева 20000       Саманбеков 83333          Мадиева 40000</t>
  </si>
  <si>
    <t xml:space="preserve">Мадиева 26000        Саманбеков 83333      </t>
  </si>
  <si>
    <t>июль</t>
  </si>
  <si>
    <t>расшиф</t>
  </si>
  <si>
    <t>Райкулов Асхат Койшыгараевич</t>
  </si>
  <si>
    <t>Мырзаев Балгабек Абдикаймович</t>
  </si>
  <si>
    <t>Өбдірәсілқызы Айнур</t>
  </si>
  <si>
    <t>Әділбаев Алау Шайқымұлы</t>
  </si>
  <si>
    <t>Саманбеков Куат Мухамедиевич</t>
  </si>
  <si>
    <t>Бадьбас Нурдаулет</t>
  </si>
  <si>
    <t xml:space="preserve">Абжалов 111111, Сабдин 66666, Кайдар 135555, Мухитдинов 30000,  Асхат 50000, Камбаров 150000, Райкулов 50000,  Кенжетаев 111111, Аймаганбет 155556, Абжалов 111111, Толеп 111111,      Окан 111111, Сатершинов 100000, Камбаров 150000 </t>
  </si>
  <si>
    <t>Нагымаш 200000  Смагулов 83333   Маулеткулова 150000 Билялова 167000 Асхатулы150000</t>
  </si>
  <si>
    <t xml:space="preserve">  Саманбеков 83333</t>
  </si>
  <si>
    <t>Нагымаш 200000    Маулеткулова 167000    Билялова 167000   Асхатулы150000</t>
  </si>
  <si>
    <t xml:space="preserve">Оңғаров Ершат Ағыбайұлы
</t>
  </si>
  <si>
    <t>Раимбеков Жанболат Жанарысович</t>
  </si>
  <si>
    <t>Исахан Мухан Баймуратулы</t>
  </si>
  <si>
    <t>Окан Самет</t>
  </si>
  <si>
    <t>Қайдар 150000 Сапаров 150000 Райкулов166666 Торегельдиев 55555   Абжалов 111111  Кайдар 70000 Кенжетаев 100000 Абуов 100000 Окан 100 000Райкулоа 150000 Ахмет 50000Камбаров 100000</t>
  </si>
  <si>
    <t>Абдірәсіл  Мырзаев Адилбаев   по 120000 Абдірәсіл  Мырзаев  Адилбаев Исахан Онгаров по 120000</t>
  </si>
  <si>
    <t>37025   16675</t>
  </si>
  <si>
    <t>Тышхан 90</t>
  </si>
  <si>
    <t>Абжалов 444</t>
  </si>
  <si>
    <t>Сааанб 833</t>
  </si>
  <si>
    <t>Маулетк 300</t>
  </si>
  <si>
    <t>Сатерш 20</t>
  </si>
  <si>
    <t>1С 12000  Техсофт2500</t>
  </si>
  <si>
    <t>Мобайл7990   Технодом14570</t>
  </si>
  <si>
    <t>31250 СО 24289 ОСМС 5610</t>
  </si>
  <si>
    <t>освоено</t>
  </si>
  <si>
    <t>остатко денег на счете гранта</t>
  </si>
  <si>
    <t>причины неосвоения</t>
  </si>
  <si>
    <t>бюджет</t>
  </si>
  <si>
    <t>расходы вместе с оплатой за интернет</t>
  </si>
  <si>
    <t>расходы вместе с услугами связи</t>
  </si>
  <si>
    <t>во второй поповине проекта будет урегулировано</t>
  </si>
  <si>
    <t>Сандыбаев Ж</t>
  </si>
  <si>
    <t>Мухан исахан</t>
  </si>
  <si>
    <t xml:space="preserve">Исполнительный директор </t>
  </si>
  <si>
    <t xml:space="preserve">Главный редактор </t>
  </si>
  <si>
    <t>Координатор проекта</t>
  </si>
  <si>
    <t>СММ</t>
  </si>
  <si>
    <t>Заработная плата, в т.ч.:</t>
  </si>
  <si>
    <t>месяц</t>
  </si>
  <si>
    <t>ИПН</t>
  </si>
  <si>
    <t>ОПВ</t>
  </si>
  <si>
    <t xml:space="preserve">Социальный налог и социальные отчисления </t>
  </si>
  <si>
    <t>СО</t>
  </si>
  <si>
    <t>СН</t>
  </si>
  <si>
    <t xml:space="preserve">Обязательное медицинское страхование </t>
  </si>
  <si>
    <t>Канцелярские товары</t>
  </si>
  <si>
    <t>Ремонт технического оборудования (ремонт принтера и заправка картриджа)</t>
  </si>
  <si>
    <t>шт</t>
  </si>
  <si>
    <t>Ноутбук</t>
  </si>
  <si>
    <t>lenovo</t>
  </si>
  <si>
    <t>Компьютер процесс</t>
  </si>
  <si>
    <t>Принтер</t>
  </si>
  <si>
    <t>Фотоапппарат CANON EOS 5D</t>
  </si>
  <si>
    <t>Столы</t>
  </si>
  <si>
    <t>Стулья</t>
  </si>
  <si>
    <t>Кресла подушки</t>
  </si>
  <si>
    <t>Журнальный столик</t>
  </si>
  <si>
    <t>Мероприятие 1.Информационно-аналитическое сопровождение в рамках проекта согласно задачам проекта</t>
  </si>
  <si>
    <t>Приобретение раздаточных материалов, в том числе:</t>
  </si>
  <si>
    <t>Работы и услуги физических лиц, в т.ч.</t>
  </si>
  <si>
    <t>Сакен С</t>
  </si>
  <si>
    <t>Тышхан К</t>
  </si>
  <si>
    <t>Шопан</t>
  </si>
  <si>
    <t>Снадин</t>
  </si>
  <si>
    <t>Эсеналиева</t>
  </si>
  <si>
    <t>Аймаганбет</t>
  </si>
  <si>
    <t>Калиева А</t>
  </si>
  <si>
    <t xml:space="preserve">Рахманова </t>
  </si>
  <si>
    <t>Райкулов</t>
  </si>
  <si>
    <t xml:space="preserve">Редактор </t>
  </si>
  <si>
    <t>ДИЗАЙНЕР</t>
  </si>
  <si>
    <t xml:space="preserve">IT специалист </t>
  </si>
  <si>
    <t>ЭКСПЕРТЫ</t>
  </si>
  <si>
    <t>Эксперт</t>
  </si>
  <si>
    <t>Работы и услуги юридических лиц, в т.ч.</t>
  </si>
  <si>
    <t xml:space="preserve">Аренда хостинга </t>
  </si>
  <si>
    <t xml:space="preserve">Аренда домена </t>
  </si>
  <si>
    <t>Полиграфические услуги</t>
  </si>
  <si>
    <t>Папка</t>
  </si>
  <si>
    <t>Ручка</t>
  </si>
  <si>
    <t>Блокнот</t>
  </si>
  <si>
    <t>Брендбук</t>
  </si>
  <si>
    <t xml:space="preserve">Журнал </t>
  </si>
  <si>
    <t>(должность руководителя (подпись, печать) организации)</t>
  </si>
  <si>
    <t> Дата заполнения "____" ________________20___год</t>
  </si>
  <si>
    <t>____________________</t>
  </si>
  <si>
    <t>Стоимость, в тенге</t>
  </si>
  <si>
    <t xml:space="preserve">март </t>
  </si>
  <si>
    <t>август</t>
  </si>
  <si>
    <t>октябрь</t>
  </si>
  <si>
    <t>ноябрь</t>
  </si>
  <si>
    <t>Компьютер  </t>
  </si>
  <si>
    <t xml:space="preserve">Фотоапппарат </t>
  </si>
  <si>
    <t>Переводчик</t>
  </si>
  <si>
    <t>Абдраманов Ж.С.</t>
  </si>
  <si>
    <t>(расшифровка</t>
  </si>
  <si>
    <t>подписи)</t>
  </si>
  <si>
    <t>Нагымаш</t>
  </si>
  <si>
    <t>Асхатулы</t>
  </si>
  <si>
    <t>платежное поручение №   от  и акт выполненных работ</t>
  </si>
  <si>
    <t xml:space="preserve">платежное поручение №96   от 08.05.19  </t>
  </si>
  <si>
    <t xml:space="preserve">платежное поручение №83   от 4.05.19 </t>
  </si>
  <si>
    <t>платежное поручение №84   от 4.05.19</t>
  </si>
  <si>
    <t>платежное поручение №74   от 2.05.19</t>
  </si>
  <si>
    <t>платежное поручение №76   от 2.05.19</t>
  </si>
  <si>
    <t>платежное поручение №77   от 2.05.19</t>
  </si>
  <si>
    <t>платежное поручение № 80  от 2.05.19</t>
  </si>
  <si>
    <t>платежное поручение №78   от 2.05.19</t>
  </si>
  <si>
    <t>платежное поручение №79   от 2.05.19</t>
  </si>
  <si>
    <t>платежное поручение №65   от 12.04.19</t>
  </si>
  <si>
    <t>платежное поручение №60   от 10.04.19</t>
  </si>
  <si>
    <t>платежное поручение №57   от 10.04.19</t>
  </si>
  <si>
    <t>платежное поручение №51   от 5.04.19</t>
  </si>
  <si>
    <t>платежное поручение № 50 от 4.04.19</t>
  </si>
  <si>
    <t xml:space="preserve">платежное поручение №45   от 1.04.19 </t>
  </si>
  <si>
    <t>платежное поручение № 48  от 1.04.19</t>
  </si>
  <si>
    <t>платежное поручение № 38  от 1.04.19</t>
  </si>
  <si>
    <t>платежное поручение №35 от 1.04.19</t>
  </si>
  <si>
    <t>платежное поручение №37   от 1.04.19</t>
  </si>
  <si>
    <t>платежное поручение №46   от 1.04.19</t>
  </si>
  <si>
    <t>платежное поручение №42   от 28.03.19   и  акт выполненных работ</t>
  </si>
  <si>
    <t>Жоламанова С</t>
  </si>
  <si>
    <t>Ержан К</t>
  </si>
  <si>
    <t>Омиртай А.</t>
  </si>
  <si>
    <t>Агалиева Д</t>
  </si>
  <si>
    <t>Кайдар М</t>
  </si>
  <si>
    <t>Ыскак Р.</t>
  </si>
  <si>
    <t>Абелдаева Ш А</t>
  </si>
  <si>
    <t>Жанузакова Б.</t>
  </si>
  <si>
    <t>Мырзаев Б.</t>
  </si>
  <si>
    <t>Иманбаев М.</t>
  </si>
  <si>
    <t>Әбуов Т.</t>
  </si>
  <si>
    <t>Камбаров Р.</t>
  </si>
  <si>
    <t xml:space="preserve">Комплект постоян. света </t>
  </si>
  <si>
    <t xml:space="preserve">Фотоштатив </t>
  </si>
  <si>
    <t>Комплект Jinbei Delicacy 250 kit2</t>
  </si>
  <si>
    <t>Сандибеков</t>
  </si>
  <si>
    <t xml:space="preserve">платежное поручение №152   от 14.06.19 </t>
  </si>
  <si>
    <t>РЕДАКТОРЫ</t>
  </si>
  <si>
    <t>платежное поручение №134   от 7.06.19</t>
  </si>
  <si>
    <t>платежное поручение №135   от 7.06.19</t>
  </si>
  <si>
    <t>платежное поручение №  131 от  5.06.19 и  акт выполненных работ</t>
  </si>
  <si>
    <t>платежное поручение № 125  от 5.06.19</t>
  </si>
  <si>
    <t>платежное поручение №128  от 5.06.19</t>
  </si>
  <si>
    <t>платежное поручение №129 от 5.06.19</t>
  </si>
  <si>
    <t>платежное поручение №126 от 5.06.19</t>
  </si>
  <si>
    <t>платежное поручение №127 от 5.06.19</t>
  </si>
  <si>
    <t>платежное поручение №116 от 03.06.19</t>
  </si>
  <si>
    <t xml:space="preserve">платежное поручение №107   от 22.05.19 </t>
  </si>
  <si>
    <t>платежное поручение №130 от 5.06.19</t>
  </si>
  <si>
    <t>платежное поручение №185   от 5.07.19</t>
  </si>
  <si>
    <t xml:space="preserve">платежное поручение №180   от 05.07.19 </t>
  </si>
  <si>
    <t xml:space="preserve">платежное поручение №161   от 2.07.19 </t>
  </si>
  <si>
    <t xml:space="preserve">платежное поручение №164  от 2.07.19 </t>
  </si>
  <si>
    <t xml:space="preserve">платежное поручение №165   от 2.07.19 </t>
  </si>
  <si>
    <t xml:space="preserve">платежное поручение №162   от 2.07.19 </t>
  </si>
  <si>
    <t xml:space="preserve">платежное поручение № 166  от 2.07.19 </t>
  </si>
  <si>
    <t xml:space="preserve">платежное поручение № 163  от 2.07.19 </t>
  </si>
  <si>
    <t>платежное поручение №112 от 27.05.19</t>
  </si>
  <si>
    <t>платежное поручение № 159 от 25.06.19</t>
  </si>
  <si>
    <t>выписка со счета</t>
  </si>
  <si>
    <t>Окан С.</t>
  </si>
  <si>
    <t>Отчет 1</t>
  </si>
  <si>
    <t>Утвержденный бюджет</t>
  </si>
  <si>
    <t>Остаток средств на начало отчетного периода</t>
  </si>
  <si>
    <t>Кому уплачено</t>
  </si>
  <si>
    <t>За что уплачено</t>
  </si>
  <si>
    <t>Дата и номер документа</t>
  </si>
  <si>
    <t>Итого сумма расходов в отчетном периоде</t>
  </si>
  <si>
    <t>зарплата</t>
  </si>
  <si>
    <t xml:space="preserve">Управление госдоходов </t>
  </si>
  <si>
    <t xml:space="preserve">НАО "Государственная корпорация "Правительство для граждан" </t>
  </si>
  <si>
    <t>Абдраманов Ж.</t>
  </si>
  <si>
    <t xml:space="preserve"> Кабдрахманов С.</t>
  </si>
  <si>
    <t>Карашулаков Ж.</t>
  </si>
  <si>
    <t>Куанова А.</t>
  </si>
  <si>
    <t>Лекерова З.Д.</t>
  </si>
  <si>
    <t>Главный редактор</t>
  </si>
  <si>
    <t>Координатор</t>
  </si>
  <si>
    <t>Остаток средств на конец отчетного периода</t>
  </si>
  <si>
    <t xml:space="preserve">Грантополучатель: </t>
  </si>
  <si>
    <t xml:space="preserve">Направление гранта: </t>
  </si>
  <si>
    <t>Период реализации гранта:</t>
  </si>
  <si>
    <t xml:space="preserve">Размер гранта: </t>
  </si>
  <si>
    <t>РЕЕСТР ФИНАНСОВЫХ ОПЕРАЦИЙ К ДОГОВОРУ</t>
  </si>
  <si>
    <t>Подготовил ____________________</t>
  </si>
  <si>
    <t>Дата _________________</t>
  </si>
  <si>
    <t>Бухгалтер</t>
  </si>
  <si>
    <t>Подтверждаю ________________________</t>
  </si>
  <si>
    <t>Директор</t>
  </si>
  <si>
    <t>МП</t>
  </si>
  <si>
    <t>Техсофт</t>
  </si>
  <si>
    <t>гонорар</t>
  </si>
  <si>
    <t>услуги редактора</t>
  </si>
  <si>
    <t>услуги переводчика</t>
  </si>
  <si>
    <t>Бадьбас Н.</t>
  </si>
  <si>
    <t>услуги дизайнера</t>
  </si>
  <si>
    <t xml:space="preserve">услуги IT специалиста </t>
  </si>
  <si>
    <t>услуги эксперта</t>
  </si>
  <si>
    <t xml:space="preserve">ИПН </t>
  </si>
  <si>
    <t>УПРАВЛЕНИЕ ГОСДОХОДОВ</t>
  </si>
  <si>
    <t xml:space="preserve">ОПВ </t>
  </si>
  <si>
    <t>аренда хостинга</t>
  </si>
  <si>
    <t xml:space="preserve"> Табигат  </t>
  </si>
  <si>
    <t xml:space="preserve"> Сандыбаев Ж.</t>
  </si>
  <si>
    <t>Исахан М.</t>
  </si>
  <si>
    <t xml:space="preserve"> Тышхан К.</t>
  </si>
  <si>
    <t xml:space="preserve">Эксперт </t>
  </si>
  <si>
    <t>Мырзаев Б</t>
  </si>
  <si>
    <t>Стулья, журнальный столик</t>
  </si>
  <si>
    <t>АО Народный банк</t>
  </si>
  <si>
    <t>комиссия</t>
  </si>
  <si>
    <t>ОСМС</t>
  </si>
  <si>
    <t>ИП Култуманов</t>
  </si>
  <si>
    <t>Период  реализации гранта:</t>
  </si>
  <si>
    <t>Отчет 2</t>
  </si>
  <si>
    <t>Оплата услуг экспертов, привлеченных к работе по подготовке материалов (49 материал/месяц *9мес)</t>
  </si>
  <si>
    <t xml:space="preserve"> Нагымаш Ж.</t>
  </si>
  <si>
    <t>Редактор</t>
  </si>
  <si>
    <t xml:space="preserve"> Эсеналиева А.</t>
  </si>
  <si>
    <t>Кайдар М.</t>
  </si>
  <si>
    <t>Абуов Т.</t>
  </si>
  <si>
    <t>Билялов С.</t>
  </si>
  <si>
    <t>Асхатулы Ж.</t>
  </si>
  <si>
    <t>Сахариев Д.</t>
  </si>
  <si>
    <t>Услуги таргетинга</t>
  </si>
  <si>
    <t>обслуживание ПО</t>
  </si>
  <si>
    <t>ремонт заправка принтера</t>
  </si>
  <si>
    <t xml:space="preserve">ТОО "Мечта Маркет" </t>
  </si>
  <si>
    <t>АО "Technodom operatorкет "</t>
  </si>
  <si>
    <t>ТОО "Эврика"</t>
  </si>
  <si>
    <t>ИП "Хазез"</t>
  </si>
  <si>
    <t>ТОО "Аршалы KZ"</t>
  </si>
  <si>
    <t>ИП "Шакиров"</t>
  </si>
  <si>
    <t>ИП "Фотодело"</t>
  </si>
  <si>
    <t>офис БЦ Евросоюз</t>
  </si>
  <si>
    <t>Расходные материалы, приобретение товаров, необходимых для обслуживания и содежрания основных средств и другие запасы, в том числе:</t>
  </si>
  <si>
    <t>Прочие расходы, в том числе:</t>
  </si>
  <si>
    <t>Комплект светового оборудования для видеосьемки</t>
  </si>
  <si>
    <t>журнальный столик</t>
  </si>
  <si>
    <t>ИП "Старт плюс"</t>
  </si>
  <si>
    <t xml:space="preserve">платежное поручение № 41  от 28.03.19   счет-фактура, акт, счет на опл </t>
  </si>
  <si>
    <t>ТОО "Белый ветер KZ"</t>
  </si>
  <si>
    <t>кабель, сет карта</t>
  </si>
  <si>
    <t xml:space="preserve">платежное поручение №114 от 29.05.19  и накладная </t>
  </si>
  <si>
    <t>ТОО "Интернет компания PS"</t>
  </si>
  <si>
    <t>Байкенова Ш</t>
  </si>
  <si>
    <t>Курамысова К</t>
  </si>
  <si>
    <t xml:space="preserve"> «Обеспечение эффективного функционирования специального исламского Интернет-портала «Kazislam» </t>
  </si>
  <si>
    <t>абонплата</t>
  </si>
  <si>
    <t xml:space="preserve">платежное поручение №108 от 22.05.19 </t>
  </si>
  <si>
    <t xml:space="preserve">платежное поручение №153 от 14.06.19 </t>
  </si>
  <si>
    <t xml:space="preserve">платежное поручение № 181от 05.07.19 </t>
  </si>
  <si>
    <t>платежное поручение №189 от 12.07.19</t>
  </si>
  <si>
    <t>платежное поручение №193 от 24.07.19</t>
  </si>
  <si>
    <t>платежное поручение № 196  от 24.07.19</t>
  </si>
  <si>
    <t>платежное поручение №195   от 24.07.19</t>
  </si>
  <si>
    <t>платежное поручение №192 от 24.07.19</t>
  </si>
  <si>
    <t>платежное поручение №194 от 24.07.19</t>
  </si>
  <si>
    <t>платежное поручение №206, 207   от 30.07.20</t>
  </si>
  <si>
    <t>платежное поручение №210 от 30.07.19, 216 от 01.08.19, 271 от 23.08.19 г.</t>
  </si>
  <si>
    <t>платежное поручение № 69  от 19.04.19 , 317 от 23.08.19</t>
  </si>
  <si>
    <t xml:space="preserve"> «Укрепление общественного согласия и национальногоединства. Дерадикализация общества» </t>
  </si>
  <si>
    <t>13.03.2019-13.12.2019 г</t>
  </si>
  <si>
    <t>42 064 000,00 тг</t>
  </si>
  <si>
    <t>платежное поручение № 22 от 19.03.19, договор №1 от 14.03.2019</t>
  </si>
  <si>
    <t>платежное поручение №20   от 19.03.19, договор №2 от 14.03.2019</t>
  </si>
  <si>
    <t>платежное поручение №21   от 19.03.19, договор №3 от 14.03.2019</t>
  </si>
  <si>
    <t>платежное поручение №24   от 19.03.19, договор №4  от 14.03.2019</t>
  </si>
  <si>
    <t>платежное поручение № 23  от 19.03.19, договор №5 от 14.03.2019</t>
  </si>
  <si>
    <t xml:space="preserve">платежное поручение №106   от 27.05.19  счет-фактура, накладная, договор № 41-КФ от 14.02.2019 </t>
  </si>
  <si>
    <t>платежное поручение №32   от 19.03.19   и  акт выполненных работ №15 от 31.03.19 , договор 17 от 14.03.19</t>
  </si>
  <si>
    <t>платежное поручение № 31  от 19.03.19   и  акт выполненных работ №13 от 31.03.19, договор №15 от 14.03.2019</t>
  </si>
  <si>
    <t>платежное поручение №30   от 19.03.19   и  акт выполненных работ №12 от 31.03.19, договор №14 от 14.03.19</t>
  </si>
  <si>
    <t>платежное поручение № 33  от 19.03.19   и  акт выполненных работ 16 от 31.03.19, договор №18      14.03.19</t>
  </si>
  <si>
    <t>платежное поручение №42   от 28.03.19   и  акт выполненных работ 14 от 31.03.19, договор №16      14.03.19</t>
  </si>
  <si>
    <t>платежное поручение № 97  от 08.05.19 и    акт выполненных работ №1 от 31.03.19,  договор № 6 от 14.03.19</t>
  </si>
  <si>
    <t>платежное поручение №43   от 28.03.19 и акт выполненных работ №3 от 31.03.19,  договор № 8 от 14.03.19</t>
  </si>
  <si>
    <t>платежное поручение №25   от 19.03.19 и акт выполненных работ №2 от 31.03.19, договор №7 от 14.03.19</t>
  </si>
  <si>
    <t>платежное поручение №27   от 19.03.19 и акт выполненных работ 4 от 30.03.19,  договор №9 от 14.03.19</t>
  </si>
  <si>
    <t>платежное поручение №28   от 19.03.19 и акт выполненных работ №5 от 31.03.19,  договор №10 от 14.03.19</t>
  </si>
  <si>
    <t>платежное поручение №29   от 19.03.19 и акт выполненных работ № 6 от 31.03.19,  договор №11 от 14.03.19</t>
  </si>
  <si>
    <t>платежное поручение №61 от 12.04.19 и №70   от 19.04.19  и акт выполненных работ №7 от 31.03.19, договор №12 от 14.03.19</t>
  </si>
  <si>
    <t>платежное поручение №71   от 19.04.19 и акт выполненных работ №8 от 31.03.19, договор №13 от 14.03.19</t>
  </si>
  <si>
    <t>платежное поручение №101   от 14.05.19 и акт выполненных работ №17 от 30.04.19,  договор №19 от 1.04.19</t>
  </si>
  <si>
    <t>платежное поручение № 56  от 9.04.19  и  акт выполненных работ №26 от 30.04.19, договор №22  от 01.04.19</t>
  </si>
  <si>
    <t>платежное поручение №85   от 4.05.19   и  акт выполненных работ №30 от 30.04.19</t>
  </si>
  <si>
    <t>платежное поручение № 86  от 4.05.19  и  акт выполненных работ №31  от 30.04.19, договор №25  от 1.04.19</t>
  </si>
  <si>
    <t>платежное поручение №82   от 4.05.19  и  акт выполненных работ №32 от 30.04.19, договор № 26 от 1.04.19</t>
  </si>
  <si>
    <t>платежное поручение №87 от 4.05.19   и  акт выполненных работ №33  от 30.04.19, договор №27 от 1.04.19</t>
  </si>
  <si>
    <t>платежное поручение №100   от 14.05.19   и  акт выполненных работ №34 от 30.04.19, договор №28 от 1.04.19</t>
  </si>
  <si>
    <t>платежное поручение № 103   от 14.05.19   и  акт выполненных работ №35 от 30.04.19, договор №29    от 1.04.19</t>
  </si>
  <si>
    <t>платежное поручение №109   от 22.05.19    актвыполненных работ №36 от 30.04.19,  договор №30  от 1.04.19</t>
  </si>
  <si>
    <t>платежное поручение №138   от 7.06.19    актвыполненных работ №55 от 29.05.19,  договор №36 от 01.05.19</t>
  </si>
  <si>
    <t>платежное поручение № 139  от 7.06.19    актвыполненных работ №56 от 31.05.19,  договор №37 от 1.05.19</t>
  </si>
  <si>
    <t>платежное поручение № 140  от 7.06.19    актвыполненных работ  №57 от 31.05.19,  договор № 38 от 1.05.19</t>
  </si>
  <si>
    <t>платежное поручение №  141 от 7.06.19    актвыполненных работ №58 от 31.05.19,  договор №39  от 1.05.19</t>
  </si>
  <si>
    <t>платежное поручение №142   от 7.06.19  и  акт выполненных работ №59 от 31.05.19</t>
  </si>
  <si>
    <t>платежное поручение № 143  от 7.06.19  и  акт выполненных работ №60 от 31.05.19</t>
  </si>
  <si>
    <t>платежное поручение №144   от 7.06.19   и  акт выполненных работ №61 от 29.05.19</t>
  </si>
  <si>
    <t>платежное поручение №145   от 7.06.19    актвыполненных работ №62 от 31.05.19,  договор №40 от 1.05.19</t>
  </si>
  <si>
    <t>платежное поручение № 149  от 11.06.19    актвыполненных работ №66 от 30.05.19</t>
  </si>
  <si>
    <t>платежное поручение № 151  от 14.06.19  и  акт выполненных работ №68 от 31.05.19</t>
  </si>
  <si>
    <t>платежное поручение №117   от 5.06.19 и акт выполненных работ №37 от 30.05.19</t>
  </si>
  <si>
    <t>платежное поручение №93   от 08.05.19 и акт выполненных работ №19     от 30.04.19</t>
  </si>
  <si>
    <t>платежное поручение №119 от 5.06.19 и акт выполненных работ 39 от 30.05.19</t>
  </si>
  <si>
    <t>платежное поручение №64   от 12.04.19 и акт выполненных работ №18     от 30.04.19</t>
  </si>
  <si>
    <t>платежное поручение №94   от 08.05.19 и акт выполненных работ №20 от 30.04.19</t>
  </si>
  <si>
    <t>платежное поручение №115   от 31.05.19  и акт выполненных работ 40 от 30.05.19</t>
  </si>
  <si>
    <t>платежное поручение №98 от 08.05.19 и акт выполненных работ №21 от 30.04.19,  договор №20 от 1.04.19</t>
  </si>
  <si>
    <t>платежное поручение №120   от 5.06.19 и акт выполненных работ №41 от 30.05.19</t>
  </si>
  <si>
    <t>платежное поручение №55   от 9.04.19 и акт выполненных работ №22 от 30.04.19</t>
  </si>
  <si>
    <t>платежное поручение №75   от 2.05.19 и акт выполненных работ №42 от 29.05.19</t>
  </si>
  <si>
    <t>платежное поручение № 59  от 10.04.19 и акт выполненных работ № 23 от 30.04.19</t>
  </si>
  <si>
    <t>платежное поручение №88   от 04.05.19  и акт выполненных работ №43 от 30.05.19</t>
  </si>
  <si>
    <t>платежное поручение №91   от 4.05.19 и акт выполненных работ №24 от 30.04.19</t>
  </si>
  <si>
    <t>платежное поручение №121  от 5.06.19 и акт выполненных работ №44 от 31.05.19</t>
  </si>
  <si>
    <t>платежное поручение №92   от 4.05.19 и акт выполненных работ № 25 от 30.04.19, договор №21   от 1.04.19</t>
  </si>
  <si>
    <t>платежное поручение № 123  от 5.06.19 и акт выполненных работ №46 от 31.05.19,  договор №31 от 01.05.19</t>
  </si>
  <si>
    <t>платежное поручение №124 от 5.06.19  и акт выполненных работ №47 от 31.05.19, договор №32 от 01.05.19</t>
  </si>
  <si>
    <t>платежное поручение №66   от 15.04.19   и  акт выполненных работ №27 от 30.04.19</t>
  </si>
  <si>
    <t>платежное поручение №99   от 8.05.19    и  акт выполненных работ 48 от 31.05.19</t>
  </si>
  <si>
    <t>платежное поручение №155   от 25.06.19  и  акт выполненных работ №82  от  30.06.19</t>
  </si>
  <si>
    <t>платежное поручение № 190  от18.07.19  и акт выполненных работ №93 от 30.07.19</t>
  </si>
  <si>
    <t>платежное поручение №199   от 30.07.2019 и акт выполненных работ №92   от 30.07.19</t>
  </si>
  <si>
    <t>платежное поручение №209   от 30.07.2019 и акт выполненных работ № 94   от 30.07.19</t>
  </si>
  <si>
    <t>платежное поручение №198   от 30.07.2019 и акт выполненных работ №95 от 30.07.19,  договор №47 от 01.07.19</t>
  </si>
  <si>
    <t>платежное поручение №200   от 30.07.19  и акт выполненных работ №96 от 30.07.19</t>
  </si>
  <si>
    <t>платежное поручение №201  от 30.07.19 и акт выполненных работ №97 от 30.07.19</t>
  </si>
  <si>
    <t>платежное поручение №90   от 04.05.19  и акт выполненных работ № 98 от 30.07.19</t>
  </si>
  <si>
    <t>платежное поручение №202  от 30.07.2019 и акт выполненных работ №99 от 30.07.19</t>
  </si>
  <si>
    <t>платежное поручение №203   от 30.07.2019  и акт выполненных работ № 100 от 30.07.19</t>
  </si>
  <si>
    <t>платежное поручение №213   от 30.07.2019 и акт выполненных работ №102 от 30.07.19</t>
  </si>
  <si>
    <t>платежное поручение № 204  от 30.07.2019 и акт выполненных работ №101 от 30.07.19</t>
  </si>
  <si>
    <t>платежное поручение №191   от 22.07.19 и    актвыполненных работ № 103 от 30.07.19</t>
  </si>
  <si>
    <t>платежное поручение №197 от 24.07.19 и  акт выполненных работ №104 от 30.07.19</t>
  </si>
  <si>
    <t>платежное поручение №  131 от  5.06.19 и  акт выполненных работ № 52   от 29.05.19</t>
  </si>
  <si>
    <t>платежное поручение №214   от 30.07.19  , 215 от 31.07.19, 270 от 23.08.19 и  акт выполненных работ №106  от 30.07.19,  договор №49 от 01.07.19</t>
  </si>
  <si>
    <t>платежное поручение №212   от 30.07.2019   и  акт выполненных работ №107  от 30.07.19</t>
  </si>
  <si>
    <t>платежное поручение №102   от 14.05.19 и    акт выполненных работ №49  от 31.05.19</t>
  </si>
  <si>
    <t>платежное поручение №  104 от 17.05.19    актвыполненных работ №50 от 29.05.19,  договор №33    от 1.05.19</t>
  </si>
  <si>
    <t>платежное поручение №110   от 22.05.19    актвыполненных работ 51 от 31.05.19</t>
  </si>
  <si>
    <t>платежное поручение № 54  от 8.04.19  счет на оплату 35485 от 080419, счет-фактуры  и акты вып работ  №137973389 от 300419, №185206939 от 310519, №233062280 от 300619,№281620428 от 310719, договор  №405013187 от 080419</t>
  </si>
  <si>
    <t>платежное поручение №36   от 19.03.19   счет-фактура и акт вып работ №8 от 300319, счет</t>
  </si>
  <si>
    <t>платежное поручение №62   от 12.04.19   счет на оплату 4,5,6,7 от 110419, счет-фактуры, акты вып работ №4 300419, №5 от 310519, 6 от 300619, 7 от 310719, договор №4 от 090119</t>
  </si>
  <si>
    <t>платежное поручение №113   от 28.05.19   счет-фактура №266 от 300519, акт 268 от 300519 , договор №005-19 от 20.05.19 г</t>
  </si>
  <si>
    <t>платежное поручение №208 от 29.07.19  и акт 434 сф 433 от 300719</t>
  </si>
  <si>
    <t>платежное поручение №15   от 19.03.19   счет-фактура №67279002323 от 200319, накладная №67270001946 200319 , счет на оплату 67270000054 от 180319</t>
  </si>
  <si>
    <t>платежное поручение № 19  от 19.03.19   счет-фактура №67279002325, накладная №67270001948 от 20.03.19 , счет на оплату 67270000053 от 18.03.19</t>
  </si>
  <si>
    <t>платежное поручение №17   от 19.03.19   счет-фактура 67279002318 200319, накладная 67270001941 от 200319, счет на оплату 67270000051 от 180319</t>
  </si>
  <si>
    <t>платежное поручение №40   от 26.03.19   счет-фактура №05200000517 от 030419, накладная 05200017661 от 030419, счет на оплату 01700002032 от 200319</t>
  </si>
  <si>
    <t>платежное поручение №18 от 19.03.19   счет-фактура 67279002322 200319, накладная 67270001945 от 200319, счет  на оплату 67270000052 от 180319</t>
  </si>
  <si>
    <t xml:space="preserve">платежное поручение № 49  от 4.04.19   счет-фактура 97000000010 от 5.04.19, накладная 97202000496 от 5.04.19 </t>
  </si>
  <si>
    <t>платежное поручение №95   от 08.05.19,   счет-фактура  и накладная №3 от 08.05.19, договор б/н от 8.05.19</t>
  </si>
  <si>
    <t>платежное поручение №52   от 4.04.19   счет-фактура 4234 от 160419, накладная 75783 от 160419 , счет на оплату №2375 от 040419</t>
  </si>
  <si>
    <t>платежное поручение №52   от 4.04.19   счет-фактура 3903 090419, накладная 70538 от 090419 , счет на оплату</t>
  </si>
  <si>
    <t>платежное поручение № 47  от 1.04.19   счет-фактура, накладная 21 от 030419, счет на оплату 4 от 300319, договор б/н от 30.03.19</t>
  </si>
  <si>
    <t xml:space="preserve">платежное поручение №106   от 27.05.19  счет-фактура и накладная 55 от 280519, счет на оплату 58 от 210519,договор № 41-КФ от 14.02.2019 </t>
  </si>
  <si>
    <t>платежное поручение № 148  от 7.06.19   и  акт выполненных работ №65 от 31.05.19</t>
  </si>
  <si>
    <t>платежное поручение №177  от 05.07.19 г., 269 от 23.08.19 г.   и  акт выполненных работ №86  от  29.06.19</t>
  </si>
  <si>
    <t>платежное поручение №160   от 26.06.2019   и  акт выполненных работ №81  от  29.06.19</t>
  </si>
  <si>
    <t>платежное поручение №68   от 16.04.19   и  акт выполненных работ №28 от 30.04.19, договор №23      01.04.19</t>
  </si>
  <si>
    <t>платежное поручение №81   от 2.05.19  и  акт выполненных работ №29 от 30.04.19, договор №  24 от    1.04.19</t>
  </si>
  <si>
    <t>платежное поручение № 183  от 05.07.19  и  акт выполненных работ №90  от  29.06.19</t>
  </si>
  <si>
    <t>платежное поручение №179  от 05.07.19    актвыполненных работ №88  от  29.06.19</t>
  </si>
  <si>
    <t>платежное поручение №136   от 7.06.19    актвыполненных работ №53 от 31.05.19,  договор №34  от 1.05.19</t>
  </si>
  <si>
    <t>платежное поручение № 137  от 7.06.19    актвыполненных работ №54 от 31.05.19,  договор №35 от 01.05.19</t>
  </si>
  <si>
    <t>платежное поручение № 175  от 05.07.19 г. , 267 от 23.08.19 г. и     акт выполненных работ №84  от  29.06.19</t>
  </si>
  <si>
    <t>платежное поручение № 178  от 05.07.19    актвыполненных работ №87  от  29.06.19</t>
  </si>
  <si>
    <t>платежное поручение №174   от 05.07.19    актвыполненных работ №83  от  29.06.19</t>
  </si>
  <si>
    <t>платежное поручение №182   от 05.07.19    актвыполненных работ №89  от  29.06.19</t>
  </si>
  <si>
    <t>платежное поручение №186   от 05.07.19 и    актвыполненных работ №91  от  29.06.19</t>
  </si>
  <si>
    <t>платежное поручение №146   от 7.06.19    актвыполненных работ №63  от 31.05.19,  договор №41 от 2.05.19</t>
  </si>
  <si>
    <t>платежное поручение №147   от 7.06.19    актвыполненных работ №64 от 31.05.19,  договор №42 от 15.04.19</t>
  </si>
  <si>
    <t>платежное поручение № 176  от 05.07.19 , 268 от 23.08.19 и    акт выполненных работ №85  от  29.06.19</t>
  </si>
  <si>
    <t>платежное поручение №150   от 11.06.19    акт выполненных работ №67 от 31.05.19,  договор №43 от 2.05.19</t>
  </si>
  <si>
    <t>платежное поручение №154   от 21.06.19 и 318 от 26.08.19, акт выполненных работ №80 от 29.06.19,  договор №45 от 1.06.19</t>
  </si>
  <si>
    <t>платежное поручение №167   05.07.19 и от  и акт выполненных работ №69 от 29.06.19</t>
  </si>
  <si>
    <t>платежное поручение № 157  от 25.06.19 и акт выполненных работ №71 от 29.06.19,  договор №46 от 1.06.19</t>
  </si>
  <si>
    <t>платежное поручение № 168  от 05.07.19  и акт выполненных работ  №70 от 29.06.19</t>
  </si>
  <si>
    <t>платежное поручение №105 от 20.05.19 и  №118   от 5.06.19, акт выполненных работ 38 от 30.05.19</t>
  </si>
  <si>
    <t>платежное поручение №156   от 25.06.19 и акт выполненных работ №72 от 29.06.19</t>
  </si>
  <si>
    <t>платежное поручение №169   от 05.07.19  и акт выполненных работ №73 от 29.06.19</t>
  </si>
  <si>
    <t>платежное поручение №184   от 05.07.19 и акт выполненных работ №74 от 29.06.19,  договор №44 от 1.06.19</t>
  </si>
  <si>
    <t>платежное поручение №89   от 04.05.19  и акт выполненных работ №75 от 29.06.19</t>
  </si>
  <si>
    <t>платежное поручение № 158  от 25.06.19 и акт выполненных работ №76 от 29.06.19</t>
  </si>
  <si>
    <t>платежное поручение №122   от 5.06.19 и акт выполненных работ №45 от 30.05.19</t>
  </si>
  <si>
    <t>платежное поручение №171   от 05.07.19 и акт выполненных работ №77 от 29.06.19</t>
  </si>
  <si>
    <t>платежное поручение №173   от  05.07.19 и акт выполненных работ №79 от 29.06.19</t>
  </si>
  <si>
    <t>платежное поручение №67   от 16.04.19 и сч фактура и акт №007923 от 300419, счет на оплату №1732673 от 170319, договор публичной оферты</t>
  </si>
  <si>
    <t>Шопан Е</t>
  </si>
  <si>
    <t>платежное поручение №205  от 30.07.19    актвыполненных работ №105  от 30.07.19,  договор №48 от 01.07.19</t>
  </si>
  <si>
    <t>РПВ за март-июль, табель за март-июль, приказ №1 от 13.03.19, штатное расписание  с 13.03.19 г по 13.12.19 г.</t>
  </si>
  <si>
    <t>платежное поручение №187 от 11.07.19, 211 от 30.07.19</t>
  </si>
  <si>
    <t>платежное поручение №72   от 22.04.19</t>
  </si>
  <si>
    <t>платежное поручение №73   от  22.04.19</t>
  </si>
  <si>
    <t>платежное поручение №44   от 1.04.19</t>
  </si>
  <si>
    <t xml:space="preserve">Расходы на оплату услуг связи </t>
  </si>
  <si>
    <t>модем</t>
  </si>
  <si>
    <t>платежное поручение № 53  от 8.04.19   счет-фактура, накладная</t>
  </si>
  <si>
    <t xml:space="preserve">Расходы на оплату аренды за помещения </t>
  </si>
  <si>
    <t>пояснение 450 тг: всего переплата была 20450, из них 20000 востановлено (31500 внесено)</t>
  </si>
  <si>
    <t>Кенесбаева</t>
  </si>
  <si>
    <t>Сарыпбек</t>
  </si>
  <si>
    <t>Окан</t>
  </si>
  <si>
    <t>Куанова</t>
  </si>
  <si>
    <t>ТОО "Digital-агентство "Remark"</t>
  </si>
  <si>
    <t>Кайдар</t>
  </si>
  <si>
    <t>Жанузакова</t>
  </si>
  <si>
    <t xml:space="preserve">платежное поручение № 407  от 17.10.19 </t>
  </si>
  <si>
    <t xml:space="preserve">платежное поручение №412   от 17.10.19 </t>
  </si>
  <si>
    <t>платежное поручение №378  от 7.10.19</t>
  </si>
  <si>
    <t>платежное поручение №399 от 7.10.19</t>
  </si>
  <si>
    <t>ТОО "Korkem Technologies"</t>
  </si>
  <si>
    <t>Бердалиев</t>
  </si>
  <si>
    <t>платежное поручение №374   от 7.10.19</t>
  </si>
  <si>
    <t>платежное поручение № 375  от 7.10.19</t>
  </si>
  <si>
    <t>платежное поручение №376   от 7.10.19</t>
  </si>
  <si>
    <t>платежное поручение №379 от 7.10.19</t>
  </si>
  <si>
    <t>платежное поручение № 377 от 7.10.19</t>
  </si>
  <si>
    <t>платежное поручение №380 от 7.10.19</t>
  </si>
  <si>
    <t>платежное поручение №370   от 3.10.19</t>
  </si>
  <si>
    <t>платежное поручение №346   от 2.10.19</t>
  </si>
  <si>
    <t>платежное поручение № 259 от 2.10.19, договор №5 от 14.03.2019</t>
  </si>
  <si>
    <t>платежное поручение №257 от 2.10.19 , договор №3 от 14.03.2019</t>
  </si>
  <si>
    <t>платежное поручение №256 от 2.10.19, договор №2 от 14.03.2019</t>
  </si>
  <si>
    <t>платежное поручение №345  от 2.10.19</t>
  </si>
  <si>
    <t>платежное поручение  258 от 2.10.19</t>
  </si>
  <si>
    <t>платежное поручение №368   от  2.10.19</t>
  </si>
  <si>
    <t>платежное поручение №255 от  2.10.19, договор №1 от 14.03.2019</t>
  </si>
  <si>
    <t>платежное поручение №349  от 2.10.19</t>
  </si>
  <si>
    <t>платежное поручение №366 от   2.10.19 , договор №4  от 14.03.2019</t>
  </si>
  <si>
    <t>платежное поручение №260 от 2.10.19</t>
  </si>
  <si>
    <t>платежное поручение №261от 2.10.19</t>
  </si>
  <si>
    <t>платежное поручение №263   от 2.10.19</t>
  </si>
  <si>
    <t>платежное поручение №347 от 2.10.19</t>
  </si>
  <si>
    <t>платежное поручение №348 от 2.10.19</t>
  </si>
  <si>
    <t>платежное поручение №</t>
  </si>
  <si>
    <t>платежное поручение № 334 от 1.10.19</t>
  </si>
  <si>
    <t>платежное поручение №335 от 1.10.19</t>
  </si>
  <si>
    <t>платежное поручение № 333 от 1.10.19</t>
  </si>
  <si>
    <t>платежное поручение №336 от 1.10.19</t>
  </si>
  <si>
    <t>платежное поручение №262 от 2.10.19</t>
  </si>
  <si>
    <t>платежное поручение №265 от 2.10.19</t>
  </si>
  <si>
    <t>платежное поручение №    акт выполненных работ №</t>
  </si>
  <si>
    <t>продление домена</t>
  </si>
  <si>
    <t>платежное поручение №340   от 2.10.19 и акт выполненных работ №109 от 30.08.19, договор №7 от 14.03.19</t>
  </si>
  <si>
    <t>платежное поручение №339   от 2.10.19 и акт выполненных работ №110 от 30.08.19</t>
  </si>
  <si>
    <t>платежное поручение №342 от 2.10.19 и акт выполненных работ №115 от 30.08.19, договор №13 от 14.03.19</t>
  </si>
  <si>
    <t>платежное поручение №343 от 2.10.19 и акт выполненных работ №116 от 30.08.19, договор №21   от 1.04.19</t>
  </si>
  <si>
    <t>платежное поручение №401 от 7.10.19  и акт выполненных работ №117 от 30.08.19, договор №32 от 01.05.19</t>
  </si>
  <si>
    <t>платежное поручение №350   от 2.10.19    акт выполненных работ №118 от 30.08.19,  договор №43 от 2.05.19</t>
  </si>
  <si>
    <t>платежное поручение №358   от 2.10.19 и  акт выполненных работ №119 от 30.08.19, договор № 26 от 1.04.19</t>
  </si>
  <si>
    <t>платежное поручение №357 от 2.10.19   и  акт выполненных работ №120  от 30.08.19, договор №27 от 1.04.19</t>
  </si>
  <si>
    <t>платежное поручение № 359  от 2.10.19    актвыполненных работ  №121 от 30.08.19,  договор № 38 от 1.05.19</t>
  </si>
  <si>
    <t>платежное поручение №360от 2.10.19   и  акт выполненных работ №122 от 30.08.19, договор №14 от 14.03.19</t>
  </si>
  <si>
    <t>платежное поручение №361  от 2.10.19    актвыполненных работ №123 от 30.08.19,  договор №42 от 15.04.19</t>
  </si>
  <si>
    <t>платежное поручение № 362 от 2.10.19    и  акт выполненных работ №124 от 30.08.19, договор №29    от 1.04.19</t>
  </si>
  <si>
    <t>платежное поручение №363  от 2.10.19  и  акт выполненных работ №125  от 30.08.19,  договор №49 от 01.07.19</t>
  </si>
  <si>
    <t>платежное поручение №395   от 7.10.19    актвыполненных работ №127 от 30.08.19,  договор №41 от 2.05.19</t>
  </si>
  <si>
    <t>платежное поручение №381   от 7.10.19 и акт выполненных работ №129 от 30.09.19,  договор №19 от 1.04.19</t>
  </si>
  <si>
    <t>платежное поручение №382   от 7.10.19 и акт выполненных работ №130 от 30.09.19</t>
  </si>
  <si>
    <t>платежное поручение №384   от 7.10.19 и акт выполненных работ №132  от 30.09.19</t>
  </si>
  <si>
    <t>платежное поручение №385   от 7.10.19 и акт выполненных работ №136  от 30.09.19</t>
  </si>
  <si>
    <t>платежное поручение №386  от 7.10.19 и акт выполненных работ №137  от 30.09.19</t>
  </si>
  <si>
    <t>платежное поручение №398  от 7.10.19 и акт выполненных работ №138  от 30.09.19,  договор №31 от 01.05.19</t>
  </si>
  <si>
    <t>платежное поручение №391   от 7.10.19    актвыполненных работ №141  от 30.09.19,  договор №40 от 1.05.19</t>
  </si>
  <si>
    <t>платежное поручение №392   от 7.10.19  акт выполненных работ №142 от 30.09.19</t>
  </si>
  <si>
    <t>платежное поручение №373    от 7.10.19 и    актвыполненных работ №144 от   30.09.19</t>
  </si>
  <si>
    <t>платежное поручение № 393  от 7.10.19  и  акт выполненных работ №145  от 30.09.19</t>
  </si>
  <si>
    <t>платежное поручение №396   от 7.10.19  ,   акт выполненных работ №147  от 30.09.19,  договор №49 от 01.07.20</t>
  </si>
  <si>
    <t>платежное поручение №407   от 8.10.19    акт выполненных работ №149  от 30.09.19,  договор №43 от 2.05.19</t>
  </si>
  <si>
    <t>платежное поручение №405   от 8.10.19   и  акт выполненных работ №128 от 30.08.19 , договор 36 от 1.05.19</t>
  </si>
  <si>
    <t>платежное поручение № 406  от 8.10.19   и  акт выполненных работ №146  от 30.09.19</t>
  </si>
  <si>
    <t>платежное поручение №403  от 8.10.19 г.   и  акт выполненных работ №126  от  30.08.19, договор 39 от 1.05.19</t>
  </si>
  <si>
    <t>платежное поручение № 390  от 7.10.19   и  акт выполненных работ 140  от 30.09.19, договор №18  от  14.03.19</t>
  </si>
  <si>
    <t>платежное поручение №389   от 7.10.19   и  акт выполненных работ 139  от 30.09.19, договор №50 от 1.09.19</t>
  </si>
  <si>
    <t>платежное поручение №397   от 7.10.19    акт выполненных работ №148  от 30.09.19,  договор №52 от 1.09.19</t>
  </si>
  <si>
    <t>платежное поручение №402   от 8.10.19    акт выполненных работ №143  от 30.09.19,  договор №51 от 1.09.19</t>
  </si>
  <si>
    <t>платежное поручение № 337 от 2.10.19 и    акт выполненных работ №108 от 30.08.19</t>
  </si>
  <si>
    <t>платежное поручение №404   от 8.10.19 и акт выполненных работ №131  от 30.09.19,  договор №36 от 1.05.19</t>
  </si>
  <si>
    <t>платежное поручение №338   от 2.10.19 и акт выполненных работ 111 от 30.08.19,  договор №47 от 1.07.19</t>
  </si>
  <si>
    <t>платежное поручение №413   от 17.10.19 и акт выполненных работ 112 от 30.08.19,  договор 20 от 1.04.19</t>
  </si>
  <si>
    <t>платежное поручение №419 от 18.10.19 и     акт выполненных работ №133  от 30.09.19, договор 54 от 1.09.19</t>
  </si>
  <si>
    <t>платежное поручение №341   от 2.10.19  акт выполненных работ №113 от 30.08.19,  договор №44 от 1.06.19</t>
  </si>
  <si>
    <t>платежное поручение №387   от 7.10.19  акт выполненных работ №134  от 30.09.19</t>
  </si>
  <si>
    <t>таргетинг</t>
  </si>
  <si>
    <t>платежное поручение №367  от 2.10.19   счет на оплату 8-11, счет-фактуры, акты вып работ №8 31.08.19, 9 от 30.09.19 10 от 31.10.19 11 от 30.11.19 12 от 12.12.19, договор №4 от 090119</t>
  </si>
  <si>
    <t>платежное поручение №364   от 2.10.19   счет-фактура №563 и акт 565 от  2.10.19, договор №005-19 от 20.05.19 г</t>
  </si>
  <si>
    <t>платежное поручение №414 от 18.10.19  счет-фактура №488 и акт 490 от  27.08.19,</t>
  </si>
  <si>
    <t>Абдиходжаев</t>
  </si>
  <si>
    <t>Болатбеков</t>
  </si>
  <si>
    <t>Калиева</t>
  </si>
  <si>
    <t>Калназаров</t>
  </si>
  <si>
    <t>Рашимбетов</t>
  </si>
  <si>
    <t>Сахариев</t>
  </si>
  <si>
    <t>Ыскак</t>
  </si>
  <si>
    <t>Сәкен С</t>
  </si>
  <si>
    <t>Кыдыкбаева</t>
  </si>
  <si>
    <t>Расходные материалы, приобретение товаров, необходимых для обслуживания и содержания основных средств и другие запасы, в том числе:</t>
  </si>
  <si>
    <t>платежное поручение №485 от 7.11.19   акт выполненных работ №173 от 31.10.19</t>
  </si>
  <si>
    <t>платежное поручение № 487 от    7.11.19 акт выполненных работ №184 от 31.10.19</t>
  </si>
  <si>
    <t>платежное поручение №486 от  7.11.19 акт выполненных работ №177 от 31.10.19</t>
  </si>
  <si>
    <t>платежное поручение №499 от  7.11.19  и  акт выполненных работ №161 от 31.10.19</t>
  </si>
  <si>
    <t>платежное поручение №491 от  7.11.19 и  акт выполненных работ №166 от 31.10.19</t>
  </si>
  <si>
    <t>платежное поручение №484 от 7.11.19 и акт выполненных работ №170 от 31.10.19</t>
  </si>
  <si>
    <t xml:space="preserve">платежное поручение №503 от 7.11.19  счет-фактура № и акт </t>
  </si>
  <si>
    <t>платежное поручение №502 от  7.11.19 акт выполненных работ №174 от 31.10.19</t>
  </si>
  <si>
    <t>платежное поручение №482 от    7.11.19 акт выполненных работ №175 от 31.10.19</t>
  </si>
  <si>
    <t>платежное поручение №501 от  7.11.19</t>
  </si>
  <si>
    <t>платежное поручение №474 от   7.11.19 акт выполненных работ №182 от 31.10.19</t>
  </si>
  <si>
    <t>платежное поручение №492 от  7.11.19   акт выполненных работ №172 от 31.10.19</t>
  </si>
  <si>
    <t>платежное поручение №493 от  7.11.19    акт выполненных работ №179 от 31.10.19</t>
  </si>
  <si>
    <t>платежное поручение №473  от 7.11.19   акт выполненных работ №156 от 31.10.19</t>
  </si>
  <si>
    <t>платежное поручение №494  от 7.11.19   акт выполненных работ №154 от 31.10.19</t>
  </si>
  <si>
    <t>платежное поручение №489 от 7.11.19   акт выполненных работ №176 от 31.10.19</t>
  </si>
  <si>
    <t>платежное поручение №495 от 7.11.19   акт выполненных работ №159 от 31.10.19</t>
  </si>
  <si>
    <t>платежное поручение №476 от 7.11.19   акт выполненных работ №167 от 31.10.19</t>
  </si>
  <si>
    <t>платежное поручение №481 от 7.11.19      акт выполненных работ №171 от 31.10.19</t>
  </si>
  <si>
    <t>платежное поручение №475 от   7.11.19   акт выполненных работ №165 от 31.10.19</t>
  </si>
  <si>
    <t>платежное поручение №477 от   7.11.19   акт выполненных работ №164 от 31.10.19</t>
  </si>
  <si>
    <t>платежное поручение №488 от 7.11.19   акт выполненных работ №163 от 31.10.19</t>
  </si>
  <si>
    <t>Исахан Мухан</t>
  </si>
  <si>
    <t>платежное поручение №483 от 7.11.19   акт выполненных работ №169 от 31.10.19</t>
  </si>
  <si>
    <t>платежное поручение №480 от   7.11.19   акт выполненных работ №180 от 31.10.19</t>
  </si>
  <si>
    <t>платежное поручение №479 от  7.11.19    акт выполненных работ №162 от 31.10.19</t>
  </si>
  <si>
    <t>платежное поручение №490 от 7.11.19   акт выполненных работ №181 от 31.10.19</t>
  </si>
  <si>
    <t>платежное поручение №472 от 7.11.19   акт выполненных работ №155  от 31.10.19</t>
  </si>
  <si>
    <t>платежное поручение №496 от 7.11.19   акт выполненных работ №157 от 31.10.19</t>
  </si>
  <si>
    <t>платежное поручение №400 от 7.10.19    акт выполненных работ №114 от 30.08.19, договор №12 от 14.03.19</t>
  </si>
  <si>
    <t>платежное поручение №388  от 7.10.19   акт выполненных работ №135 от 30.09.19</t>
  </si>
  <si>
    <t>платежное поручение №497 от 7.11.19   акт выполненных работ №158 от 31.10.19</t>
  </si>
  <si>
    <t>платежное поручение №468 от 7.11.19   акт выполненных работ №151  от 31.10.19</t>
  </si>
  <si>
    <t>платежное поручение №469 от 7.11.19   акт выполненных работ №152  от 31.10.19</t>
  </si>
  <si>
    <t>платежное поручение №478 от  7.11.19   акт выполненных работ №183 от 31.10.19</t>
  </si>
  <si>
    <t>платежное поручение №471 от 7.11.19   акт выполненных работ №153 от 31.10.19</t>
  </si>
  <si>
    <t>платежное поручение №498 от 7.11.19   акт выполненных работ №160  от 31.10.19</t>
  </si>
  <si>
    <t>платежное поручение № 500 от 7.11.19</t>
  </si>
  <si>
    <t>платежное поручение №466 от 7.11.19   акт выполненных работ №168 от 31.10.19</t>
  </si>
  <si>
    <t>платежное поручение №467 от 7.11.19   акт выполненных работ № 150  от 31.10.19</t>
  </si>
  <si>
    <t>платежное поручение №409   от 11.10.19 и сч фактура и акт № от , счет на оплату № от , договор</t>
  </si>
  <si>
    <t>платежное поручение №458  от 25.10.19</t>
  </si>
  <si>
    <t>платежное поручение №455  от 25.10.19</t>
  </si>
  <si>
    <t>платежное поручение №457  от 25.10.19</t>
  </si>
  <si>
    <t>платежное поручение №459  от 25.10.19</t>
  </si>
  <si>
    <t>платежное поручение № 460 от 25.10.19</t>
  </si>
  <si>
    <t>платежное поручение №463  от 25.10.19</t>
  </si>
  <si>
    <t>платежное поручение №456  от 25.10.19</t>
  </si>
  <si>
    <t>платежное поручение №462  от 25.10.19</t>
  </si>
  <si>
    <t>платежное поручение №461  от 25.10.19</t>
  </si>
  <si>
    <t>платежное поручение №464  от 25.10.19</t>
  </si>
  <si>
    <t>платежное поручение №365 от  2.10.19, №411 от 14.10.19 г и сч фактура и акт №019424 от 31.10.19, счет на оплату , договор публичной оферты</t>
  </si>
  <si>
    <t>платежное поручение №416 от 18.10.19, акт 1260 ,  сф 1414 от 30.09.19 , договор 97 от 5.09.19</t>
  </si>
  <si>
    <t xml:space="preserve">платежное поручение №408   от 8.10.19  счет 3041 от 7.10.19 счет-фактура 7816 от 9.10.19, накладная 8290 от 9.10.19, договор № 55  от 7.10.2019 </t>
  </si>
  <si>
    <t>платежное поручение  акт и сф 431285133 от 31.10.19</t>
  </si>
  <si>
    <t>платежное поручение №415   от 18.10.19  счет на оплату 35485 от 080419, счет-фактуры  и акты вып работ  №330846573 от 310819, №380749106 от 300919, договор  №405013187 от 080419</t>
  </si>
  <si>
    <t>платежное поручение №420 24.10.19</t>
  </si>
  <si>
    <t>платежное поручение №408 24.10.19</t>
  </si>
  <si>
    <t>сумма отчета</t>
  </si>
  <si>
    <t>1 транш</t>
  </si>
  <si>
    <t>2 тран</t>
  </si>
  <si>
    <t>3 транш</t>
  </si>
  <si>
    <t>итого</t>
  </si>
  <si>
    <t>платежное поручение №507 от 18.11.19, №510 от 25.11.2019</t>
  </si>
  <si>
    <t>платежное поручение № 506 от 14.11.19, №512 от 25.11.19</t>
  </si>
  <si>
    <t>платежное поручение №511 от 25.11.19</t>
  </si>
  <si>
    <t>платежное поручение №513 от 25.11.19</t>
  </si>
  <si>
    <t>платежное поручение №516 от 25.11.19</t>
  </si>
  <si>
    <t>платежное поручение №514 от 25.11.19</t>
  </si>
  <si>
    <t>платежное поручение №515 от 25.11.19</t>
  </si>
  <si>
    <t>платежное поручение №517 от 25.11.19</t>
  </si>
  <si>
    <t>платежное поручение №518 от 25.11.19</t>
  </si>
  <si>
    <t>платежное поручение №519 от 25.11.19</t>
  </si>
  <si>
    <t>платежное поручение 505 от 14.11.19,  акт и сф 1571 от 31.10.19</t>
  </si>
  <si>
    <t>Кужакулова</t>
  </si>
  <si>
    <t>платежное поручение №504 от 14.11.19    акт выполненных работ №</t>
  </si>
  <si>
    <t>Двухканальный радиомикрофон (комплект)</t>
  </si>
  <si>
    <t>Радиомикрофон с радиопередатчиком (репортерский, комплект)</t>
  </si>
  <si>
    <t>Услуги по подготовке ответов на актуальные вопросы</t>
  </si>
  <si>
    <t>Услуги по подготовке материалов</t>
  </si>
  <si>
    <t xml:space="preserve">Услуга по редизайну портала </t>
  </si>
  <si>
    <t>Услуги таргетинга (10 мес*140000 тг)</t>
  </si>
  <si>
    <t xml:space="preserve">Услуги аренды хостинга </t>
  </si>
  <si>
    <t xml:space="preserve">Услуги аренды домена </t>
  </si>
  <si>
    <t>Услуга по нанесению логотипа на пакеты (32 штук * 700 тенге)</t>
  </si>
  <si>
    <t>Услуга по нанесению логотипа на ручки (32 штук * 300 тенге)</t>
  </si>
  <si>
    <t>Услуга по нанесению логотипа на флешки (32 штук * 2 500 тенге)</t>
  </si>
  <si>
    <t>Услуга по нанесению логотипа на стаканы (32 штук * 2 300 тенге)</t>
  </si>
  <si>
    <t>январь 2020 г-4.12.2020 г</t>
  </si>
  <si>
    <t>Әбуов</t>
  </si>
  <si>
    <t>Иманбаев</t>
  </si>
  <si>
    <t>Ибраев</t>
  </si>
  <si>
    <t>Билялов</t>
  </si>
  <si>
    <t>Исахан</t>
  </si>
  <si>
    <t>Беген</t>
  </si>
  <si>
    <t>Мырзаев</t>
  </si>
  <si>
    <t>Абдижоджаева</t>
  </si>
  <si>
    <t>привл эксперт</t>
  </si>
  <si>
    <t>Камбаров</t>
  </si>
  <si>
    <t>Капашева</t>
  </si>
  <si>
    <t>Дизайнер</t>
  </si>
  <si>
    <t>Сандыбаев</t>
  </si>
  <si>
    <t>Әділбаев</t>
  </si>
  <si>
    <t>МАРТ</t>
  </si>
  <si>
    <t>ФЕВРАЛЬ</t>
  </si>
  <si>
    <t>ЯНВАРЬ</t>
  </si>
  <si>
    <t>эксперт</t>
  </si>
  <si>
    <t>АПРЕЛЬ</t>
  </si>
  <si>
    <t>МАЙ</t>
  </si>
  <si>
    <t>Аубакир</t>
  </si>
  <si>
    <t>05.01.2020-4.12.2020 г</t>
  </si>
  <si>
    <t>Абуов</t>
  </si>
  <si>
    <t>Камбар</t>
  </si>
  <si>
    <t>Нокрабекова</t>
  </si>
  <si>
    <t>Беген Р</t>
  </si>
  <si>
    <t>Адилбаев</t>
  </si>
  <si>
    <t>ИЮНЬ</t>
  </si>
  <si>
    <t>РПВ за март-июль, табель за март-июль, приказ №1 от 05.01.20, штатное расписание  с 01.01.20 г по 4.12.20 г.</t>
  </si>
  <si>
    <t>платежное поручение №12 от 18.02.20</t>
  </si>
  <si>
    <t>платежное поручение №8 от 18.02.20</t>
  </si>
  <si>
    <t>платежное поручение №24 от 24.02.20</t>
  </si>
  <si>
    <t>платежное поручение №24 от 20.02.20, 27 от 24.02.20</t>
  </si>
  <si>
    <t>платежное поручение №15 от 17.02.20, 25 от 24.02.20</t>
  </si>
  <si>
    <t>платежное поручение №28 от 24.02.20</t>
  </si>
  <si>
    <t>платежное поручение №21 от 18.02.20, 26 от 24.02.20</t>
  </si>
  <si>
    <t>платежное поручение №38  от 2.03.20</t>
  </si>
  <si>
    <t>платежное поручение №37 от 2.03.20</t>
  </si>
  <si>
    <t>платежное поручение №40 от 2.03.20</t>
  </si>
  <si>
    <t>платежное поручение №43 от 2.03.20</t>
  </si>
  <si>
    <t>платежное поручение №39 от 2.03.20</t>
  </si>
  <si>
    <t>платежное поручение №41 от 2.03.20</t>
  </si>
  <si>
    <t>платежное поручение №45 от 02.03.20</t>
  </si>
  <si>
    <t>платежное поручение №47 от 03.03.20</t>
  </si>
  <si>
    <t>платежное поручение №71 от 10.03.20, 76 от 16.03.20, 82 от 18.03.20</t>
  </si>
  <si>
    <t>платежное поручение №74 от 11.03.20,  84 от 18.03.20</t>
  </si>
  <si>
    <t>платежное поручение №79 от 18.03.20</t>
  </si>
  <si>
    <t>платежное поручение №81 от 18.03.20</t>
  </si>
  <si>
    <t>платежное поручение №80 от 18.03.20</t>
  </si>
  <si>
    <t>платежное поручение №88 от 03.04.20</t>
  </si>
  <si>
    <t>платежное поручение №86 от 03.04.20</t>
  </si>
  <si>
    <t>платежное поручение №89 от 03.04.20</t>
  </si>
  <si>
    <t>платежное поручение №90от 03.04.20</t>
  </si>
  <si>
    <t>платежное поручение №85 от 03.04.20</t>
  </si>
  <si>
    <t>платежное поручение №87 от 03.04.20</t>
  </si>
  <si>
    <t>33 от 2.03.20, 55 от 10.03.20, 108 от 07.04.20</t>
  </si>
  <si>
    <t>32 от  2.03.20 , 56 от 10.03.20, 109 от 07.04.20,</t>
  </si>
  <si>
    <t>42 от 2.03.20, 70 от 10.03.20, 118 от 07.04.20,</t>
  </si>
  <si>
    <t>платежное поручение №122 от 20.04.20</t>
  </si>
  <si>
    <t>платежное поручение №123 от 20.04.20</t>
  </si>
  <si>
    <t>платежное поручение №121 от 20.04.20</t>
  </si>
  <si>
    <t>платежное поручение №124 от 20.04.20</t>
  </si>
  <si>
    <t>платежное поручение №119 от 20.04.20</t>
  </si>
  <si>
    <t>платежное поручение №120 от 20.04.20</t>
  </si>
  <si>
    <t>платежное поручение №125 от 05.05.20</t>
  </si>
  <si>
    <t>платежное поручение №127 от 05.05.20</t>
  </si>
  <si>
    <t>платежное поручение №129 от 05.05.20</t>
  </si>
  <si>
    <t>платежное поручение №126 от 05.05.20</t>
  </si>
  <si>
    <t>платежное поручение №130 от 05.05.20</t>
  </si>
  <si>
    <t>платежное поручение №128 от 05.05.20</t>
  </si>
  <si>
    <t>платежное поручение №77 от 1703.20</t>
  </si>
  <si>
    <t>платежное поручение №      и  акт выполненных работ №56 от 30.04.20</t>
  </si>
  <si>
    <t>платежное поручение №131 от 05.05.20    и  акт выполненных работ №59 от 30.04.20</t>
  </si>
  <si>
    <t>платежное поручение № 132 от 05.05.20     и  акт выполненных работ №57 от 30.04.20</t>
  </si>
  <si>
    <t>платежное поручение № 152 от  05.05.20     и  акт выполненных работ №60 от 30.04.20</t>
  </si>
  <si>
    <t>платежное поручение №135 от 05.05.20      и  акт выполненных работ №61 от 30.04.20</t>
  </si>
  <si>
    <t>платежное поручение № 136 от 05.05.20     и  акт выполненных работ №62 от 30.04.20</t>
  </si>
  <si>
    <t>платежное поручение №140 от 05.05.20      и  акт выполненных работ №63 от 30.04.20</t>
  </si>
  <si>
    <t>платежное поручение №137 от 05.05.20      и  акт выполненных работ №65 от 30.04.20</t>
  </si>
  <si>
    <t>платежное поручение №138 от 05.05.20      и  акт выполненных работ №64 от 30.04.20</t>
  </si>
  <si>
    <t>платежное поручение №139 от 05.05.20      и  акт выполненных работ №66 от 30.04.20</t>
  </si>
  <si>
    <t>платежное поручение №141 от  05.05.20      и  акт выполненных работ №67 от 30.04.20</t>
  </si>
  <si>
    <t>платежное поручение №      и  акт выполненных работ №68 от 30.04.20</t>
  </si>
  <si>
    <t>платежное поручение №145 от  05.05.20      и  акт выполненных работ №69 от 30.04.20</t>
  </si>
  <si>
    <t>платежное поручение № 142 от  05.05.20     и  акт выполненных работ №70 от 30.04.20</t>
  </si>
  <si>
    <t>платежное поручение № 143 от  05.05.20     и  акт выполненных работ №71 от 30.04.20</t>
  </si>
  <si>
    <t>платежное поручение №144 от  05.05.20      и  акт выполненных работ №72 от 30.04.20</t>
  </si>
  <si>
    <t>платежное поручение №150 от  05.05.20       и  акт выполненных работ №73 от 30.04.20</t>
  </si>
  <si>
    <t>платежное поручение №146 от  05.05.20      и  акт выполненных работ №74 от 30.04.20</t>
  </si>
  <si>
    <t>платежное поручение №92 от 03.04.20      и  акт выполненных работ №34 от 31.03.20</t>
  </si>
  <si>
    <t>платежное поручение № 91 от 03.04.20     и  акт выполненных работ №35 от 31.03.20</t>
  </si>
  <si>
    <t>платежное поручение № 93 от 03.04.20     и  акт выполненных работ №36 от 31.03.20</t>
  </si>
  <si>
    <t>платежное поручение №115 от 07.04.20     и  акт выполненных работ №37 от 31.03.20</t>
  </si>
  <si>
    <t>платежное поручение № 94 от 03.04.20     и  акт выполненных работ №38 от 31.03.20</t>
  </si>
  <si>
    <t>платежное поручение №114 от 07.04.20      и  акт выполненных работ №39 от 31.03.20</t>
  </si>
  <si>
    <t>платежное поручение № 99 от 03.04.20     и  акт выполненных работ №40 от 31.03.20</t>
  </si>
  <si>
    <t>платежное поручение № 98 от 03.04.20     и  акт выполненных работ №42 от 31.03.20</t>
  </si>
  <si>
    <t>платежное поручение №101 от 03.04.20      и  акт выполненных работ №41 от 31.03.20</t>
  </si>
  <si>
    <t>платежное поручение №116 от 07.04.20      и  акт выполненных работ №43 от 31.03.20</t>
  </si>
  <si>
    <t>платежное поручение №112 от 07.04.20      и  акт выполненных работ №45 от 31.03.20</t>
  </si>
  <si>
    <t>платежное поручение №103 от 03.04.20      и  акт выполненных работ №49 от 31.03.20</t>
  </si>
  <si>
    <t>платежное поручение № 104 от 03.04.20     и  акт выполненных работ №50 от 31.03.20</t>
  </si>
  <si>
    <t>платежное поручение №110 от 07.04.20      и  акт выполненных работ №51 от 31.03.20</t>
  </si>
  <si>
    <t>платежное поручение №113 от 07.04.20      и  акт выполненных работ №52 от 31.03.20</t>
  </si>
  <si>
    <t>платежное поручение №106 от 03.04.20      и  акт выполненных работ №53 от 31.03.20</t>
  </si>
  <si>
    <t>платежное поручение №  117 от 07.04.20    и  акт выполненных работ №54 от 31.03.20</t>
  </si>
  <si>
    <t>платежное поручение №  107 от 03.04.20    и  акт выполненных работ №55 от 31.03.20</t>
  </si>
  <si>
    <t>платежное поручение №48 от 05.03.20      и  акт выполненных работ №10 от 29.02.20</t>
  </si>
  <si>
    <t>платежное поручение №64 от 10.03.20      и  акт выполненных работ №13 от 29.02.20</t>
  </si>
  <si>
    <t>платежное поручение №63 от 10.03.20      и  акт выполненных работ №12 от 29.02.20</t>
  </si>
  <si>
    <t>платежное поручение №65 от 10.03.20      и  акт выполненных работ №15 от 29.02.20</t>
  </si>
  <si>
    <t>платежное поручение № 53  от  05.03.20    и  акт выполненных работ №18 от 29.02.20</t>
  </si>
  <si>
    <t>платежное поручение №3 от 10.02.20     договор №1 от 05.01.20</t>
  </si>
  <si>
    <t>платежное поручение №  4 от 10.02.20      , договор №2 от 05.01.20</t>
  </si>
  <si>
    <t>платежное поручение № 5    от 10.02.20 , договор №3 от 05.01.20</t>
  </si>
  <si>
    <t>платежное поручение № 6 от 10.02.20       , договор №4 от 05.01.20</t>
  </si>
  <si>
    <t>платежное поручение № 16 от 18.02.20     и  акт выполненных работ №1 от 31.01.20 договор 6 от 05.01.20</t>
  </si>
  <si>
    <t>платежное поручение №34 от 2.03.20      и  акт выполненных работ №2 от 31.01.20, договор  7  от 05.01.20</t>
  </si>
  <si>
    <t>платежное поручение №35 от 2.03.20      и  акт выполненных работ №3 от 31.01.20, договор 9 от 05.01.20</t>
  </si>
  <si>
    <t>платежное поручение №36 от 2.03.20    и  акт выполненных работ №4 от 31.01.20, договор 8 от 05.01.20</t>
  </si>
  <si>
    <t>платежное поручение №20 от 18.02.20      и  акт выполненных работ №5 от 31.01.20, договор 10 от 05.01.20</t>
  </si>
  <si>
    <t>платежное поручение №18 от 18.02.20      и  акт выполненных работ №6 от 31.01.20, договор 11 от 05.01.20</t>
  </si>
  <si>
    <t>платежное поручение №23 от 18.02.20      и  акт выполненных работ №7 от 31.01.20, договор 12  от 05.01.20</t>
  </si>
  <si>
    <t>платежное поручение № 22 от 18.02.20     и  акт выполненных работ №8 от 31.01.20, договор  13  от 05.01.20</t>
  </si>
  <si>
    <t>платежное поручение № 17 от 18.02.20     и  акт выполненных работ №9 от 31.01.20, договор 14 от 05.01.20</t>
  </si>
  <si>
    <t>платежное поручение №19 от 18.02.20      и  акт выполненных работ №31 от 17.02.20, договор  15 от 05.01.20</t>
  </si>
  <si>
    <t>платежное поручение №62  от  06.03.20      и  акт выполненных работ №11 от 29.02.20, договор 16 от 1.02.20</t>
  </si>
  <si>
    <t>платежное поручение №66 от 10.03.20    и  акт выполненных работ №16 от 29.02.20, договор 17 от 1.02.20</t>
  </si>
  <si>
    <t>платежное поручение №49 от  05.03.20       и  акт выполненных работ №17 от 29.02.20, договор  18 от 1.02.20</t>
  </si>
  <si>
    <t>платежное поручение №72 от 11.03.20    и  акт выполненных работ №19 от 29.02.20, договор 20 от 1.02.20</t>
  </si>
  <si>
    <t>платежное поручение №60  от  06.03.20      и  акт выполненных работ №14 от 29.02.20, договор  22 от 1.02.20</t>
  </si>
  <si>
    <t>платежное поручение №51 от 05.03.20      и  акт выполненных работ №21 от 29.02.20, договор 23  от 1.02.20</t>
  </si>
  <si>
    <t>платежное поручение №58  от  05.03.20      и  акт выполненных работ №22 от 29.02.20, договор  24 от 1.02.20</t>
  </si>
  <si>
    <t>платежное поручение № 61  от  06.03.20     и  акт выполненных работ №23 от 29.02.20, договор  25 от 1.02.20</t>
  </si>
  <si>
    <t>платежное поручение №52 от 05.03.20      и  акт выполненных работ №24 от 29.02.20, договор 26  от 1.02.20</t>
  </si>
  <si>
    <t>платежное поручение № 46 от 02.03.20     и  акт выполненных работ №25 от 29.02.20, договор  27 от 1.02.20</t>
  </si>
  <si>
    <t>платежное поручение №50 от 05.03.20      и  акт выполненных работ №26 от 29.02.20, договор 28  от 1.02.20</t>
  </si>
  <si>
    <t>платежное поручение № 67 от 10.03.20     и  акт выполненных работ №27 от 29.02.20, договор 29  от 1.02.20</t>
  </si>
  <si>
    <t>платежное поручение №68 от 10.03.20      и  акт выполненных работ №28 от 29.02.20, договор  30 от 1.02.20</t>
  </si>
  <si>
    <t>платежное поручение №54 от 05.03.20      и  акт выполненных работ №29 от 29.02.20, договор 31 от 1.02.20</t>
  </si>
  <si>
    <t>платежное поручение №57 от 05.03.20      и  акт выполненных работ №30 от 29.02.20, договор 32 от 1.02.20</t>
  </si>
  <si>
    <t>платежное поручение №69 от 10.03.20      и  акт выполненных работ №32 от 29.02.20, договор 33 от 1.02.20</t>
  </si>
  <si>
    <t>платежное поручение №96 от 03.04.20      и  акт выполненных работ №33 от 31.03.20, договор  34 от 1.03.20</t>
  </si>
  <si>
    <t>платежное поручение № 75 13.03.20     и  акт выполненных работ №46 от 13.03.20, договор 35 от 1.03.20</t>
  </si>
  <si>
    <t>платежное поручение №  102 от 03.04.20    и  акт выполненных работ №47 от 31.03.20, договор 36 от 1.03.20</t>
  </si>
  <si>
    <t>платежное поручение №105 от 03.04.20      и  акт выполненных работ №48 от 31.03.20, договор 37 от 1.03.20</t>
  </si>
  <si>
    <t>платежное поручение №111 от 07.04.20      и  акт выполненных работ №44 от 31.03.20, договор 38 от 1.03.20</t>
  </si>
  <si>
    <t>платежное поручение №      и  акт выполненных работ №58 от 30.04.20, договор 39 от 1.04.20</t>
  </si>
  <si>
    <t xml:space="preserve">Сумма гранта: </t>
  </si>
  <si>
    <t>Смета расходов</t>
  </si>
  <si>
    <t>Конгтрагент, номер и дата документа</t>
  </si>
  <si>
    <t>Причина неосвоения  средств гранта</t>
  </si>
  <si>
    <t>Общее количество страниц отчета _______________</t>
  </si>
  <si>
    <t>Бухгалтер организации</t>
  </si>
  <si>
    <t>Руководитель организации</t>
  </si>
  <si>
    <t>платежное поручение № 7 от 10.02.20,     , договор №5 от 05.01.20</t>
  </si>
  <si>
    <t>Адильбаев</t>
  </si>
  <si>
    <t>Тазбулатов</t>
  </si>
  <si>
    <t>Рахимов</t>
  </si>
  <si>
    <t xml:space="preserve">Абдиходжаев </t>
  </si>
  <si>
    <t xml:space="preserve"> Ибраев </t>
  </si>
  <si>
    <t xml:space="preserve"> Калназаров</t>
  </si>
  <si>
    <t xml:space="preserve">Рашимбетов </t>
  </si>
  <si>
    <t xml:space="preserve">Тазбулатов </t>
  </si>
  <si>
    <t>Токабаев</t>
  </si>
  <si>
    <t>Жубаниязова</t>
  </si>
  <si>
    <t>платежное поручение №59 от  06.03.20      от 29.02.20, договор 21  от 1.02.20</t>
  </si>
  <si>
    <t>СММ менеджер</t>
  </si>
  <si>
    <t>Услуга редактора</t>
  </si>
  <si>
    <t>Услуга переводчика</t>
  </si>
  <si>
    <t>Услуга дизайнера</t>
  </si>
  <si>
    <t>Услуга IT-специалиста</t>
  </si>
  <si>
    <t>платежное поручение №11 от 18.02.20, 37 от 2.03.20, 88 от 03.04.20, 127 от 05.05.20</t>
  </si>
  <si>
    <t>УГД Алматинского р\н, ИПН платежное поручение №9 от 18.02.20,41 от 2.03.20, 85 от 03.04.20, 130 от 05.05.20, 163 ,185 11.06.20</t>
  </si>
  <si>
    <t>НАО "Государственная корпорация "Правительство для граждан" ,ОСМС, платежное поручение №14 от 18.02.20, 38  от 2.03.20, 90от 03.04.20, 125 от 05.05.20,164,186 от 11.06.20</t>
  </si>
  <si>
    <t>НАО "Государственная корпорация "Правительство для граждан" ,ОПВ, платежное поручение №10 от 18.02.20, 40 от 2.03.20, 86 от 03.04.20, 129 от 05.05.20,162,184 от 11.06.20</t>
  </si>
  <si>
    <t>12 от 18.02.20, №43 от 2.03.20, 89 от 03.04.20, 126 от 05.05.20</t>
  </si>
  <si>
    <t>Жарас</t>
  </si>
  <si>
    <t>платежное поручение №8 от 18.02.21</t>
  </si>
  <si>
    <t>ИЮЛЬ</t>
  </si>
  <si>
    <t>IT СПЕЦ</t>
  </si>
  <si>
    <t>ПЕРЕВОД</t>
  </si>
  <si>
    <t>токаб</t>
  </si>
  <si>
    <t>Махмудов</t>
  </si>
  <si>
    <t>Сатыбеков Д.С.</t>
  </si>
  <si>
    <t>Мамудаев</t>
  </si>
  <si>
    <t>Сабыргалиев</t>
  </si>
  <si>
    <t>Отчет 3</t>
  </si>
  <si>
    <t>Сабыралиев</t>
  </si>
  <si>
    <t>сент октяб</t>
  </si>
  <si>
    <t>РПВ, табель октябрь</t>
  </si>
  <si>
    <t>поступило</t>
  </si>
  <si>
    <t>израсходовано</t>
  </si>
  <si>
    <t>Работы и услуги юридических лиц, в том числе:</t>
  </si>
  <si>
    <t>Заработная плата, в том числе:</t>
  </si>
  <si>
    <t xml:space="preserve">Обязательное социальное медицинское страхование </t>
  </si>
  <si>
    <t>Расходы на оплату аренды за помещения (58 кв.м.* 4 700 тенге)</t>
  </si>
  <si>
    <t>Расходные материалы, приобретение товаров, необходимых для обслуживания и содержания основных средств и другие запасы,  в том числе:</t>
  </si>
  <si>
    <t>Услуги по ремонту принтера и заправке картриджа</t>
  </si>
  <si>
    <t>Мероприятие 1. Информационно-аналитическое сопровождение в рамках проекта согласно задачам проекта</t>
  </si>
  <si>
    <t>Расходы по оплате работ и услуг  оказываемых сторонними организациями и физическими лицами, в том числе:</t>
  </si>
  <si>
    <t>Работы и услуги физических лиц, в том числе:</t>
  </si>
  <si>
    <t>42 064 000 (сорок два миллиона шестьдесят четыре тысячи) тенге</t>
  </si>
  <si>
    <t>Отчет 4</t>
  </si>
  <si>
    <t>Сумма (3+4+5+6)</t>
  </si>
  <si>
    <t>декабрь</t>
  </si>
  <si>
    <t>Услуги  таргетинга (3 месяца *140 000 тенге)</t>
  </si>
  <si>
    <t>внесено</t>
  </si>
  <si>
    <t>октяб</t>
  </si>
  <si>
    <t>Общественное об "Конгресс Религиоведов"</t>
  </si>
  <si>
    <t>Расшифровка ИПН за июль 2019 г</t>
  </si>
  <si>
    <t>Расшифровка ИПН, ОПВ,ОСМС за октябрь 2020 г</t>
  </si>
  <si>
    <t>Номер акта</t>
  </si>
  <si>
    <t>дата</t>
  </si>
  <si>
    <t>ФИО</t>
  </si>
  <si>
    <t>должность</t>
  </si>
  <si>
    <t>октябрь невыплаченный остаток</t>
  </si>
  <si>
    <t>к выплате</t>
  </si>
  <si>
    <t>Сатыбеков</t>
  </si>
  <si>
    <t>редакторы</t>
  </si>
  <si>
    <t>Ахан</t>
  </si>
  <si>
    <t>Курамсова</t>
  </si>
  <si>
    <t>Лекерова</t>
  </si>
  <si>
    <t>налоги</t>
  </si>
  <si>
    <t>банк комиссия</t>
  </si>
  <si>
    <t>интернет</t>
  </si>
  <si>
    <t>редактор</t>
  </si>
  <si>
    <t>Токабаев Е</t>
  </si>
  <si>
    <t>переводчик</t>
  </si>
  <si>
    <t>дизайнер</t>
  </si>
  <si>
    <t>IT</t>
  </si>
  <si>
    <t>эксперты</t>
  </si>
  <si>
    <t>возврат по ФЗП</t>
  </si>
  <si>
    <t>возврат по ФЗП  вт.ч. Налоги</t>
  </si>
  <si>
    <t>остаток счет</t>
  </si>
  <si>
    <t>Карашу</t>
  </si>
  <si>
    <t>сумма договора</t>
  </si>
  <si>
    <t>выделено</t>
  </si>
  <si>
    <t>всего остаток неосвоенных средств</t>
  </si>
  <si>
    <t>в т.ч.</t>
  </si>
  <si>
    <t>будет выделено</t>
  </si>
  <si>
    <t>самофинансирование</t>
  </si>
  <si>
    <t>по деньгам неосвоение  5599096,19</t>
  </si>
  <si>
    <t>по бюджету неосвоение  4905708</t>
  </si>
  <si>
    <t>Калназаров А.</t>
  </si>
  <si>
    <t>Токабаев Е.</t>
  </si>
  <si>
    <t>Капашева Б.</t>
  </si>
  <si>
    <t>Қамбар Р.</t>
  </si>
  <si>
    <t xml:space="preserve"> НАО ГК ПГ, СО,  п\п 390 от 231120, 400 от 261120, УГД Алматинс р\н  СН, п/п389 от 231120,397 от 261120</t>
  </si>
  <si>
    <t>НАО ГК ПГ, ОСМС,  п/п №387 от 231120, 395 от 261120</t>
  </si>
  <si>
    <t>Банковская выписка с 011120 по 31.12.20 г</t>
  </si>
  <si>
    <t>ТОО "Мобайл телеком" договор от 111120, п\п 391 от 231120, акт сф от 301120,  от 311220</t>
  </si>
  <si>
    <t>Сатыбеков договор 1/3 от 170820, п/п 385 от 23.11.20, 394 от 26.11.20 
УГД Алм. р\н, ИПН п/п 388 от 231120, 399 от 261120
НАО ГК, ОПВ, п/п 389 от 23.11.20, 398 от 261120
НАО ГК, ОСМС, п/п 386 от 231120, 396 от 261120</t>
  </si>
  <si>
    <t>Тазбулатов договор 2/1 от 17.06.20 п/п 385 от 23.11.20,394 от 26.11.20 
УГД Алм. р\н, ИПН п/п 388 от 231120, 399 от 261120
НАО ГК, ОПВ, п/п 389 от 23.11.20, 398 от 261120
НАО ГК, ОСМС, п/п 386 от 231120, 396 от 261120</t>
  </si>
  <si>
    <t>Ахан Ж. Трудовой договор 3/1 от 22.06.20,п/п 385 от 23.11.20, 394 от 26.11.20 
УГД Алм. р\н, ИПН п/п 388 от 231120, 399 от 261120
НАО ГК, ОПВ, п/п 389 от 23.11.20, 398 от 261120
НАО ГК, ОСМС, п/п 386 от 231120, 396 от 261120</t>
  </si>
  <si>
    <t>Лекерова,  договор №5 от 05.01.20 , п\п385 от231120,384 от 161120, 408 от 261120
УГД Алм. р\н, ИПН п/п 388 от 231120, 399 от 261120
НАО ГК, ОПВ, п/п 389 от 23.11.20, 398 от 261120
НАО ГК, ОСМС, п/п 386 от 231120, 396 от 261120</t>
  </si>
  <si>
    <t>Токабаев  договор 45 от 1.06.20, АВР 235 от 301120, 249 от 311220, п\п 392 от 241120, 404 от 261120
УГД Алм, ИПН, 403,405 261120, НАО ГК, ОПВ     401 от 271120, 407 от 261120,  ОСМС, 402,406 от 261120</t>
  </si>
  <si>
    <t>Билялов -    дог 9 от 5.01.20, АВР 236 от 301120 п\п 393 от 261120
379 от 101120, УГД Алм, ИПН, 403 261120, 383 от 101120, НАО ГК, ОПВ     401 от 271120,  381 от 101120, ОСМС, 402 от 261120, 382 от 101120</t>
  </si>
  <si>
    <t>Әбдіраш - договор №16 от 1.02.20, АВР 189 от 300920, 215 от 301020, п\п 392 от 241120
УГД Алм, ИПН, 403 261120, НАО ГК, ОПВ     401 от 271120,  ОСМС, 402 от 261120</t>
  </si>
  <si>
    <t>Беген -договор №34 от 1.03.20 , АВР 233 от 301120, п\п 393 от 261120, 379 от 101120
УГД Алм, ИПН, 403 261120, 383 от 101120, НАО ГК, ОПВ     401 от 271120,  381 от 101120, ОСМС, 402 от 261120, 382 от 101120</t>
  </si>
  <si>
    <t>Жубаниязова, договор 42 от 01.06.20, АВР 237 от 301120, п\п 393 от 261120,379 от 101120
УГД Алм, ИПН, 403 261120, 383 от 101120, НАО ГК, ОПВ     401 от 271120,  381 от 101120, ОСМС, 402 от 261120, 382 от 101120</t>
  </si>
  <si>
    <t>Сахариев - дог 10 от 5.01.20, АВР 238 от 301120, п\п 393 от 261120, 
УГД Алм, ИПН, 403 261120, НАО ГК, ОПВ     401 от 271120,  ОСМС, 402 от 261120</t>
  </si>
  <si>
    <t>Рахимов - договор 41 от 1.05.20, АВР 239  от 301120, 250 от 311220, п\п 392 от 241120 , 404 от 2611,20
УГД Алм, ИПН, 403, 405 от 2611,20,  НАО ГК, ОПВ     401 от 271120, 407 от 261120,  ОСМС, 402, 406 от 261120,</t>
  </si>
  <si>
    <t xml:space="preserve">экономия в связи со сменой сотрудников из-за временных разрывов между их приемом и увольнением </t>
  </si>
  <si>
    <t>экономия по другим статьям направлена на подготовку материалов</t>
  </si>
  <si>
    <t>Сандыбаев дог 18 от 010220, АВР , 240 от 301120, п\п 393 от 261120  Мырзаев дог 21 от 1.02.20 п\п393 от 26.11.20 АВР 241 от 301120 
УГД Алм, ИПН, 403 261120, НАО ГК, ОПВ     401 от 271120,  ОСМС, 402 от 261120</t>
  </si>
  <si>
    <t>ЗАКЛЮЧИТЕЛЬНЫЙ ОТЧЕТ О РАСХОДОВАНИИ ДЕНЕЖНЫХ СРЕДСТВ</t>
  </si>
  <si>
    <t>Остаток (2-7)</t>
  </si>
  <si>
    <t>Курамысова , договор №4 от 05.01.20, п/п 385 от 23.11.20, 
Әбдіраш дог 4\1 от 01122020, п\п 394 от 26.11.20 
УГД Алм. р\н, ИПН п/п 388 от 231120, 399 от 261120
НАО ГК, ОПВ, п/п 389 от 23.11.20, 398 от 261120
НАО ГК, ОСМС, п/п 386 от 231120, 396 от 261120</t>
  </si>
  <si>
    <t>Абуов дог 12 от 050120,АВР 242 от 301120                       
Калназаров дог 28 от 010220, АВР 243 от 301120              
Камбаров дог 29 от 010220, АВР 246  от301120,                    
Әбдіраш дог 30 от 010220,  АВР 245  от 301120,                
Мамудаев дог 48 от 010720, АВР247 от 30112020                  Токабаев дог 50 от 010620, АВР 244 от 301120  
Билялов дог 34 от 010320, АВР 248 от 301120                                    п\п 393 от 261120, 392 от 241120,379 от 101120 УГД Алм, ИПН, 403 261120, 383 от 101120, НАО ГК, ОПВ     401 от 271120,  381 от 101120, ОСМС, 402 от 261120, 382 от 101120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</si>
</sst>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0.0"/>
    <numFmt numFmtId="166" formatCode="_-* #,##0\ _₽_-;\-* #,##0\ _₽_-;_-* &quot;-&quot;??\ _₽_-;_-@_-"/>
    <numFmt numFmtId="167" formatCode="_-* #,##0.0\ _₽_-;\-* #,##0.0\ _₽_-;_-* &quot;-&quot;??\ _₽_-;_-@_-"/>
    <numFmt numFmtId="168" formatCode="_-* #,##0.0\ _₽_-;\-* #,##0.0\ _₽_-;_-* &quot;-&quot;?\ _₽_-;_-@_-"/>
    <numFmt numFmtId="169" formatCode="_-* #,##0.00\ _₽_-;\-* #,##0.00\ _₽_-;_-* &quot;-&quot;?\ _₽_-;_-@_-"/>
  </numFmts>
  <fonts count="32" x14ac:knownFonts="1">
    <font>
      <sz val="11"/>
      <color theme="1"/>
      <name val="Calibri"/>
      <family val="2"/>
      <charset val="204"/>
      <scheme val="minor"/>
    </font>
    <font>
      <b/>
      <sz val="11"/>
      <color theme="1"/>
      <name val="Calibri"/>
      <family val="2"/>
      <charset val="204"/>
      <scheme val="minor"/>
    </font>
    <font>
      <sz val="11"/>
      <color theme="1"/>
      <name val="Times New Roman"/>
      <family val="1"/>
      <charset val="204"/>
    </font>
    <font>
      <b/>
      <sz val="11"/>
      <color theme="1"/>
      <name val="Times New Roman"/>
      <family val="1"/>
      <charset val="204"/>
    </font>
    <font>
      <sz val="14"/>
      <color theme="1"/>
      <name val="Calibri"/>
      <family val="2"/>
      <charset val="204"/>
      <scheme val="minor"/>
    </font>
    <font>
      <b/>
      <sz val="14"/>
      <color theme="1"/>
      <name val="Calibri"/>
      <family val="2"/>
      <charset val="204"/>
      <scheme val="minor"/>
    </font>
    <font>
      <sz val="14"/>
      <color theme="1"/>
      <name val="Times New Roman"/>
      <family val="1"/>
      <charset val="204"/>
    </font>
    <font>
      <b/>
      <sz val="14"/>
      <color theme="1"/>
      <name val="Times New Roman"/>
      <family val="1"/>
      <charset val="204"/>
    </font>
    <font>
      <b/>
      <sz val="9"/>
      <color theme="1"/>
      <name val="Calibri"/>
      <family val="2"/>
      <charset val="204"/>
      <scheme val="minor"/>
    </font>
    <font>
      <b/>
      <sz val="16"/>
      <color theme="1"/>
      <name val="Calibri"/>
      <family val="2"/>
      <charset val="204"/>
      <scheme val="minor"/>
    </font>
    <font>
      <sz val="12"/>
      <color theme="1"/>
      <name val="Calibri"/>
      <family val="2"/>
      <charset val="204"/>
      <scheme val="minor"/>
    </font>
    <font>
      <b/>
      <sz val="12"/>
      <color theme="1"/>
      <name val="Times New Roman"/>
      <family val="1"/>
      <charset val="204"/>
    </font>
    <font>
      <sz val="12"/>
      <color theme="1"/>
      <name val="Times New Roman"/>
      <family val="1"/>
      <charset val="204"/>
    </font>
    <font>
      <sz val="12"/>
      <name val="Times New Roman"/>
      <family val="1"/>
      <charset val="204"/>
    </font>
    <font>
      <b/>
      <sz val="12"/>
      <color theme="1"/>
      <name val="Calibri"/>
      <family val="2"/>
      <charset val="204"/>
      <scheme val="minor"/>
    </font>
    <font>
      <b/>
      <sz val="12"/>
      <color rgb="FF000000"/>
      <name val="Times New Roman"/>
      <family val="1"/>
      <charset val="204"/>
    </font>
    <font>
      <i/>
      <sz val="12"/>
      <color theme="1"/>
      <name val="Calibri"/>
      <family val="2"/>
      <charset val="204"/>
      <scheme val="minor"/>
    </font>
    <font>
      <sz val="11"/>
      <color theme="1"/>
      <name val="Calibri"/>
      <family val="2"/>
      <charset val="204"/>
      <scheme val="minor"/>
    </font>
    <font>
      <b/>
      <sz val="16"/>
      <color theme="1"/>
      <name val="Times New Roman"/>
      <family val="1"/>
      <charset val="204"/>
    </font>
    <font>
      <b/>
      <sz val="14"/>
      <color rgb="FF000000"/>
      <name val="Times New Roman"/>
      <family val="1"/>
      <charset val="204"/>
    </font>
    <font>
      <sz val="12"/>
      <color rgb="FF000000"/>
      <name val="Times New Roman"/>
      <family val="1"/>
      <charset val="204"/>
    </font>
    <font>
      <b/>
      <sz val="12"/>
      <name val="Times New Roman"/>
      <family val="1"/>
      <charset val="204"/>
    </font>
    <font>
      <sz val="10"/>
      <color rgb="FF000000"/>
      <name val="Times New Roman"/>
      <family val="1"/>
      <charset val="204"/>
    </font>
    <font>
      <b/>
      <sz val="9"/>
      <color indexed="81"/>
      <name val="Tahoma"/>
      <family val="2"/>
      <charset val="204"/>
    </font>
    <font>
      <sz val="9"/>
      <color indexed="81"/>
      <name val="Tahoma"/>
      <family val="2"/>
      <charset val="204"/>
    </font>
    <font>
      <sz val="14"/>
      <name val="Times New Roman"/>
      <family val="1"/>
      <charset val="204"/>
    </font>
    <font>
      <sz val="16"/>
      <color theme="1"/>
      <name val="Times New Roman"/>
      <family val="1"/>
      <charset val="204"/>
    </font>
    <font>
      <sz val="18"/>
      <color theme="1"/>
      <name val="Calibri"/>
      <family val="2"/>
      <charset val="204"/>
      <scheme val="minor"/>
    </font>
    <font>
      <b/>
      <sz val="10"/>
      <color rgb="FF000000"/>
      <name val="Arial"/>
      <family val="2"/>
      <charset val="204"/>
    </font>
    <font>
      <sz val="14"/>
      <color rgb="FFFF0000"/>
      <name val="Times New Roman"/>
      <family val="1"/>
      <charset val="204"/>
    </font>
    <font>
      <b/>
      <sz val="14"/>
      <name val="Times New Roman"/>
      <family val="1"/>
      <charset val="204"/>
    </font>
    <font>
      <b/>
      <sz val="5"/>
      <color theme="1"/>
      <name val="Times New Roman"/>
      <family val="1"/>
      <charset val="204"/>
    </font>
  </fonts>
  <fills count="1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tint="0.39997558519241921"/>
        <bgColor indexed="64"/>
      </patternFill>
    </fill>
    <fill>
      <patternFill patternType="solid">
        <fgColor rgb="FFFFC00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5"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0" fontId="17" fillId="0" borderId="0"/>
    <xf numFmtId="164" fontId="17" fillId="0" borderId="0" applyFont="0" applyFill="0" applyBorder="0" applyAlignment="0" applyProtection="0"/>
  </cellStyleXfs>
  <cellXfs count="429">
    <xf numFmtId="0" fontId="0" fillId="0" borderId="0" xfId="0"/>
    <xf numFmtId="0" fontId="1" fillId="0" borderId="0" xfId="0" applyFont="1"/>
    <xf numFmtId="0" fontId="0" fillId="0" borderId="0" xfId="0" applyAlignment="1">
      <alignment horizontal="center"/>
    </xf>
    <xf numFmtId="0" fontId="3" fillId="0" borderId="1" xfId="0" applyFont="1" applyFill="1" applyBorder="1" applyAlignment="1">
      <alignment horizontal="justify"/>
    </xf>
    <xf numFmtId="0" fontId="3" fillId="0" borderId="0" xfId="0" applyFont="1" applyAlignment="1">
      <alignment horizontal="center"/>
    </xf>
    <xf numFmtId="0" fontId="2" fillId="0" borderId="0" xfId="0" applyFont="1" applyAlignment="1"/>
    <xf numFmtId="0" fontId="2" fillId="0" borderId="0" xfId="0" applyFont="1" applyAlignment="1">
      <alignment horizontal="center"/>
    </xf>
    <xf numFmtId="0" fontId="2" fillId="0" borderId="0" xfId="0" applyFont="1"/>
    <xf numFmtId="1" fontId="0" fillId="0" borderId="0" xfId="0" applyNumberFormat="1"/>
    <xf numFmtId="0" fontId="0" fillId="0" borderId="0" xfId="0"/>
    <xf numFmtId="0" fontId="8" fillId="0" borderId="0" xfId="0" applyFont="1" applyAlignment="1">
      <alignment horizontal="center" vertical="center"/>
    </xf>
    <xf numFmtId="0" fontId="0" fillId="5" borderId="0" xfId="0" applyFill="1"/>
    <xf numFmtId="3" fontId="1" fillId="0" borderId="0" xfId="0" applyNumberFormat="1" applyFont="1"/>
    <xf numFmtId="3" fontId="10" fillId="0" borderId="0" xfId="0" applyNumberFormat="1" applyFont="1"/>
    <xf numFmtId="0" fontId="0" fillId="0" borderId="0" xfId="0" applyBorder="1"/>
    <xf numFmtId="0" fontId="4" fillId="0" borderId="0" xfId="0" applyFont="1" applyFill="1" applyAlignment="1">
      <alignment horizontal="justify"/>
    </xf>
    <xf numFmtId="0" fontId="0" fillId="0" borderId="0" xfId="0" applyFill="1"/>
    <xf numFmtId="3" fontId="12" fillId="0" borderId="1" xfId="0" applyNumberFormat="1" applyFont="1" applyFill="1" applyBorder="1" applyAlignment="1">
      <alignment horizontal="right" vertical="center"/>
    </xf>
    <xf numFmtId="0" fontId="12" fillId="5" borderId="1" xfId="0" applyFont="1" applyFill="1" applyBorder="1" applyAlignment="1">
      <alignment horizontal="right" vertical="center"/>
    </xf>
    <xf numFmtId="0" fontId="12" fillId="0" borderId="1" xfId="0" applyFont="1" applyBorder="1" applyAlignment="1">
      <alignment horizontal="right" vertical="center"/>
    </xf>
    <xf numFmtId="0" fontId="12" fillId="4" borderId="1" xfId="0" applyFont="1" applyFill="1" applyBorder="1" applyAlignment="1">
      <alignment horizontal="right"/>
    </xf>
    <xf numFmtId="3" fontId="12" fillId="4" borderId="1" xfId="0" applyNumberFormat="1" applyFont="1" applyFill="1" applyBorder="1" applyAlignment="1">
      <alignment horizontal="right"/>
    </xf>
    <xf numFmtId="3" fontId="12" fillId="0" borderId="1" xfId="0" applyNumberFormat="1" applyFont="1" applyFill="1" applyBorder="1" applyAlignment="1">
      <alignment horizontal="right"/>
    </xf>
    <xf numFmtId="3" fontId="11" fillId="0" borderId="1" xfId="0" applyNumberFormat="1" applyFont="1" applyFill="1" applyBorder="1" applyAlignment="1">
      <alignment horizontal="right"/>
    </xf>
    <xf numFmtId="0" fontId="12" fillId="0" borderId="1" xfId="0" applyFont="1" applyFill="1" applyBorder="1" applyAlignment="1">
      <alignment horizontal="right"/>
    </xf>
    <xf numFmtId="0" fontId="12" fillId="0" borderId="1" xfId="0" applyFont="1" applyBorder="1" applyAlignment="1">
      <alignment horizontal="right"/>
    </xf>
    <xf numFmtId="3" fontId="0" fillId="0" borderId="0" xfId="0" applyNumberFormat="1"/>
    <xf numFmtId="0" fontId="0" fillId="0" borderId="0" xfId="0" applyFill="1" applyBorder="1"/>
    <xf numFmtId="0" fontId="0" fillId="0" borderId="0" xfId="0" applyFill="1" applyBorder="1" applyAlignment="1">
      <alignment horizontal="right"/>
    </xf>
    <xf numFmtId="3" fontId="6" fillId="0" borderId="0" xfId="0" applyNumberFormat="1" applyFont="1" applyFill="1" applyBorder="1" applyAlignment="1">
      <alignment horizontal="right" vertical="center"/>
    </xf>
    <xf numFmtId="0" fontId="4" fillId="0" borderId="0" xfId="0" applyFont="1" applyFill="1"/>
    <xf numFmtId="0" fontId="7" fillId="0" borderId="1" xfId="0" applyFont="1" applyFill="1" applyBorder="1" applyAlignment="1">
      <alignment horizontal="right" wrapText="1"/>
    </xf>
    <xf numFmtId="3" fontId="12" fillId="0" borderId="1" xfId="0" applyNumberFormat="1" applyFont="1" applyBorder="1" applyAlignment="1">
      <alignment horizontal="right" vertical="center"/>
    </xf>
    <xf numFmtId="3" fontId="7" fillId="0" borderId="0" xfId="0" applyNumberFormat="1" applyFont="1" applyFill="1" applyBorder="1" applyAlignment="1"/>
    <xf numFmtId="3" fontId="12" fillId="3" borderId="1" xfId="0" applyNumberFormat="1" applyFont="1" applyFill="1" applyBorder="1" applyAlignment="1">
      <alignment horizontal="right"/>
    </xf>
    <xf numFmtId="0" fontId="12" fillId="3" borderId="1" xfId="0" applyFont="1" applyFill="1" applyBorder="1" applyAlignment="1">
      <alignment horizontal="right"/>
    </xf>
    <xf numFmtId="0" fontId="12" fillId="3" borderId="1" xfId="0" applyFont="1" applyFill="1" applyBorder="1" applyAlignment="1">
      <alignment horizontal="right" vertical="center"/>
    </xf>
    <xf numFmtId="3" fontId="11" fillId="3" borderId="1" xfId="0" applyNumberFormat="1" applyFont="1" applyFill="1" applyBorder="1" applyAlignment="1">
      <alignment horizontal="right"/>
    </xf>
    <xf numFmtId="4" fontId="12" fillId="0" borderId="1" xfId="0" applyNumberFormat="1" applyFont="1" applyFill="1" applyBorder="1" applyAlignment="1">
      <alignment horizontal="right"/>
    </xf>
    <xf numFmtId="3" fontId="6" fillId="0" borderId="1" xfId="0" applyNumberFormat="1" applyFont="1" applyFill="1" applyBorder="1" applyAlignment="1"/>
    <xf numFmtId="3" fontId="11" fillId="4" borderId="1" xfId="0" applyNumberFormat="1" applyFont="1" applyFill="1" applyBorder="1" applyAlignment="1">
      <alignment horizontal="right"/>
    </xf>
    <xf numFmtId="0" fontId="12" fillId="4" borderId="0" xfId="0" applyFont="1" applyFill="1" applyAlignment="1">
      <alignment horizontal="right"/>
    </xf>
    <xf numFmtId="0" fontId="12" fillId="4" borderId="1" xfId="0" applyFont="1" applyFill="1" applyBorder="1" applyAlignment="1">
      <alignment horizontal="right" vertical="center"/>
    </xf>
    <xf numFmtId="0" fontId="12" fillId="2" borderId="1" xfId="0" applyFont="1" applyFill="1" applyBorder="1" applyAlignment="1">
      <alignment horizontal="right" vertical="center" wrapText="1"/>
    </xf>
    <xf numFmtId="0" fontId="12" fillId="2" borderId="1" xfId="0" applyFont="1" applyFill="1" applyBorder="1" applyAlignment="1">
      <alignment horizontal="right" vertical="center"/>
    </xf>
    <xf numFmtId="0" fontId="11" fillId="0" borderId="0" xfId="0" applyFont="1" applyAlignment="1">
      <alignment horizontal="center"/>
    </xf>
    <xf numFmtId="0" fontId="9" fillId="0" borderId="0" xfId="0" applyFont="1" applyFill="1" applyBorder="1"/>
    <xf numFmtId="3" fontId="12" fillId="0" borderId="1" xfId="0" applyNumberFormat="1" applyFont="1" applyBorder="1" applyAlignment="1">
      <alignment horizontal="right"/>
    </xf>
    <xf numFmtId="0" fontId="13" fillId="0" borderId="1" xfId="0" applyNumberFormat="1" applyFont="1" applyFill="1" applyBorder="1" applyAlignment="1">
      <alignment horizontal="left" vertical="center" wrapText="1"/>
    </xf>
    <xf numFmtId="0" fontId="13" fillId="0" borderId="1" xfId="0" applyFont="1" applyFill="1" applyBorder="1" applyAlignment="1">
      <alignment horizontal="left" vertical="center"/>
    </xf>
    <xf numFmtId="0" fontId="13" fillId="0" borderId="1" xfId="0" applyFont="1" applyFill="1" applyBorder="1" applyAlignment="1">
      <alignment horizontal="left" vertical="center" wrapText="1"/>
    </xf>
    <xf numFmtId="0" fontId="13" fillId="0" borderId="2" xfId="0" applyFont="1" applyFill="1" applyBorder="1" applyAlignment="1">
      <alignment horizontal="left" vertical="center"/>
    </xf>
    <xf numFmtId="0" fontId="12" fillId="0" borderId="1" xfId="0" applyFont="1" applyBorder="1" applyAlignment="1">
      <alignment horizontal="right" vertical="center" wrapText="1"/>
    </xf>
    <xf numFmtId="0" fontId="13" fillId="0" borderId="1" xfId="0" applyNumberFormat="1" applyFont="1" applyFill="1" applyBorder="1" applyAlignment="1">
      <alignment horizontal="left" vertical="top" wrapText="1"/>
    </xf>
    <xf numFmtId="0" fontId="11" fillId="3" borderId="1" xfId="0" applyFont="1" applyFill="1" applyBorder="1" applyAlignment="1">
      <alignment horizontal="right"/>
    </xf>
    <xf numFmtId="0" fontId="10" fillId="0" borderId="0" xfId="0" applyFont="1" applyFill="1"/>
    <xf numFmtId="0" fontId="10" fillId="0" borderId="0" xfId="0" applyFont="1"/>
    <xf numFmtId="0" fontId="10" fillId="5" borderId="0" xfId="0" applyFont="1" applyFill="1"/>
    <xf numFmtId="0" fontId="0" fillId="4" borderId="0" xfId="0" applyFill="1"/>
    <xf numFmtId="0" fontId="4" fillId="4" borderId="0" xfId="0" applyFont="1" applyFill="1"/>
    <xf numFmtId="0" fontId="0" fillId="4" borderId="0" xfId="0" applyFill="1" applyAlignment="1">
      <alignment horizontal="justify"/>
    </xf>
    <xf numFmtId="3" fontId="12" fillId="4" borderId="1" xfId="0" applyNumberFormat="1" applyFont="1" applyFill="1" applyBorder="1" applyAlignment="1">
      <alignment horizontal="right" vertical="center"/>
    </xf>
    <xf numFmtId="0" fontId="4" fillId="4" borderId="0" xfId="0" applyFont="1" applyFill="1" applyAlignment="1">
      <alignment horizontal="justify"/>
    </xf>
    <xf numFmtId="0" fontId="10" fillId="4" borderId="0" xfId="0" applyFont="1" applyFill="1"/>
    <xf numFmtId="3" fontId="7" fillId="0" borderId="0" xfId="0" applyNumberFormat="1" applyFont="1" applyFill="1" applyBorder="1" applyAlignment="1">
      <alignment wrapText="1"/>
    </xf>
    <xf numFmtId="3" fontId="7" fillId="0" borderId="0" xfId="0" applyNumberFormat="1" applyFont="1" applyFill="1" applyBorder="1" applyAlignment="1">
      <alignment horizontal="right" vertical="top"/>
    </xf>
    <xf numFmtId="3" fontId="7" fillId="0" borderId="1" xfId="0" applyNumberFormat="1" applyFont="1" applyFill="1" applyBorder="1" applyAlignment="1"/>
    <xf numFmtId="0" fontId="5" fillId="0" borderId="0" xfId="0" applyFont="1" applyFill="1" applyBorder="1"/>
    <xf numFmtId="0" fontId="7" fillId="0" borderId="0" xfId="0" applyFont="1" applyFill="1" applyBorder="1" applyAlignment="1">
      <alignment horizontal="justify" wrapText="1"/>
    </xf>
    <xf numFmtId="0" fontId="5" fillId="0" borderId="0" xfId="0" applyFont="1" applyFill="1" applyBorder="1" applyAlignment="1">
      <alignment horizontal="center"/>
    </xf>
    <xf numFmtId="0" fontId="6" fillId="0" borderId="0" xfId="0" applyFont="1" applyFill="1" applyBorder="1" applyAlignment="1"/>
    <xf numFmtId="0" fontId="12" fillId="0" borderId="0" xfId="0" applyFont="1" applyFill="1" applyAlignment="1">
      <alignment horizontal="right"/>
    </xf>
    <xf numFmtId="0" fontId="12" fillId="0" borderId="1" xfId="0" applyFont="1" applyFill="1" applyBorder="1" applyAlignment="1">
      <alignment horizontal="right" vertical="center" wrapText="1"/>
    </xf>
    <xf numFmtId="0" fontId="11" fillId="6" borderId="1" xfId="0" applyFont="1" applyFill="1" applyBorder="1" applyAlignment="1">
      <alignment horizontal="right" vertical="center" wrapText="1"/>
    </xf>
    <xf numFmtId="0" fontId="11" fillId="3" borderId="1" xfId="0" applyFont="1" applyFill="1" applyBorder="1" applyAlignment="1">
      <alignment horizontal="right" vertical="center" wrapText="1"/>
    </xf>
    <xf numFmtId="0" fontId="12" fillId="0" borderId="1" xfId="0" applyFont="1" applyFill="1" applyBorder="1" applyAlignment="1">
      <alignment horizontal="left" wrapText="1"/>
    </xf>
    <xf numFmtId="0" fontId="12" fillId="2" borderId="1" xfId="0" applyFont="1" applyFill="1" applyBorder="1" applyAlignment="1">
      <alignment horizontal="right" wrapText="1"/>
    </xf>
    <xf numFmtId="0" fontId="11" fillId="3" borderId="1" xfId="0" applyFont="1" applyFill="1" applyBorder="1" applyAlignment="1">
      <alignment horizontal="right" wrapText="1"/>
    </xf>
    <xf numFmtId="0" fontId="12" fillId="0" borderId="1" xfId="0" applyFont="1" applyBorder="1" applyAlignment="1">
      <alignment horizontal="right" wrapText="1"/>
    </xf>
    <xf numFmtId="3" fontId="10" fillId="0" borderId="1" xfId="0" applyNumberFormat="1" applyFont="1" applyBorder="1" applyAlignment="1">
      <alignment horizontal="right"/>
    </xf>
    <xf numFmtId="3" fontId="10" fillId="0" borderId="1" xfId="0" applyNumberFormat="1" applyFont="1" applyFill="1" applyBorder="1" applyAlignment="1">
      <alignment horizontal="right"/>
    </xf>
    <xf numFmtId="0" fontId="12" fillId="0" borderId="1" xfId="0" applyFont="1" applyFill="1" applyBorder="1" applyAlignment="1">
      <alignment horizontal="right" wrapText="1"/>
    </xf>
    <xf numFmtId="0" fontId="11" fillId="0" borderId="1" xfId="0" applyFont="1" applyFill="1" applyBorder="1" applyAlignment="1">
      <alignment horizontal="right" wrapText="1"/>
    </xf>
    <xf numFmtId="0" fontId="12" fillId="3" borderId="1" xfId="0" applyFont="1" applyFill="1" applyBorder="1" applyAlignment="1">
      <alignment horizontal="right" wrapText="1"/>
    </xf>
    <xf numFmtId="0" fontId="11" fillId="0" borderId="1" xfId="0" applyFont="1" applyBorder="1" applyAlignment="1">
      <alignment horizontal="right" wrapText="1"/>
    </xf>
    <xf numFmtId="3" fontId="14" fillId="0" borderId="1" xfId="0" applyNumberFormat="1" applyFont="1" applyBorder="1" applyAlignment="1">
      <alignment horizontal="right"/>
    </xf>
    <xf numFmtId="0" fontId="11" fillId="0" borderId="1" xfId="0" applyFont="1" applyFill="1" applyBorder="1" applyAlignment="1">
      <alignment horizontal="right" vertical="center" wrapText="1"/>
    </xf>
    <xf numFmtId="0" fontId="11" fillId="0" borderId="2" xfId="0" applyFont="1" applyFill="1" applyBorder="1" applyAlignment="1">
      <alignment horizontal="right" vertical="center" wrapText="1"/>
    </xf>
    <xf numFmtId="0" fontId="11" fillId="0" borderId="3" xfId="0" applyFont="1" applyFill="1" applyBorder="1" applyAlignment="1">
      <alignment horizontal="right" vertical="center" wrapText="1"/>
    </xf>
    <xf numFmtId="0" fontId="10" fillId="0" borderId="1" xfId="0" applyFont="1" applyBorder="1" applyAlignment="1">
      <alignment horizontal="right"/>
    </xf>
    <xf numFmtId="0" fontId="10" fillId="0" borderId="1" xfId="0" applyFont="1" applyFill="1" applyBorder="1" applyAlignment="1">
      <alignment horizontal="right"/>
    </xf>
    <xf numFmtId="0" fontId="11" fillId="0" borderId="1" xfId="0" applyFont="1" applyFill="1" applyBorder="1" applyAlignment="1">
      <alignment horizontal="right"/>
    </xf>
    <xf numFmtId="0" fontId="14" fillId="0" borderId="1" xfId="0" applyFont="1" applyFill="1" applyBorder="1" applyAlignment="1">
      <alignment horizontal="right"/>
    </xf>
    <xf numFmtId="3" fontId="14" fillId="0" borderId="1" xfId="0" applyNumberFormat="1" applyFont="1" applyFill="1" applyBorder="1" applyAlignment="1">
      <alignment horizontal="right"/>
    </xf>
    <xf numFmtId="0" fontId="14" fillId="3" borderId="1" xfId="0" applyFont="1" applyFill="1" applyBorder="1" applyAlignment="1">
      <alignment horizontal="right"/>
    </xf>
    <xf numFmtId="0" fontId="10" fillId="3" borderId="1" xfId="0" applyFont="1" applyFill="1" applyBorder="1" applyAlignment="1">
      <alignment horizontal="right"/>
    </xf>
    <xf numFmtId="0" fontId="11" fillId="0" borderId="1" xfId="0" applyFont="1" applyBorder="1" applyAlignment="1">
      <alignment horizontal="right"/>
    </xf>
    <xf numFmtId="3" fontId="11" fillId="0" borderId="1" xfId="0" applyNumberFormat="1" applyFont="1" applyBorder="1" applyAlignment="1">
      <alignment horizontal="right"/>
    </xf>
    <xf numFmtId="0" fontId="12" fillId="2" borderId="1" xfId="0" applyFont="1" applyFill="1" applyBorder="1" applyAlignment="1">
      <alignment horizontal="right"/>
    </xf>
    <xf numFmtId="0" fontId="12" fillId="5" borderId="1" xfId="0" applyFont="1" applyFill="1" applyBorder="1" applyAlignment="1">
      <alignment horizontal="right"/>
    </xf>
    <xf numFmtId="4" fontId="12" fillId="0" borderId="1" xfId="0" applyNumberFormat="1" applyFont="1" applyFill="1" applyBorder="1" applyAlignment="1">
      <alignment horizontal="right" wrapText="1"/>
    </xf>
    <xf numFmtId="3" fontId="12" fillId="0" borderId="1" xfId="0" applyNumberFormat="1" applyFont="1" applyFill="1" applyBorder="1" applyAlignment="1">
      <alignment horizontal="right" wrapText="1"/>
    </xf>
    <xf numFmtId="1" fontId="12" fillId="0" borderId="1" xfId="0" applyNumberFormat="1" applyFont="1" applyFill="1" applyBorder="1" applyAlignment="1">
      <alignment horizontal="right" wrapText="1"/>
    </xf>
    <xf numFmtId="1" fontId="12" fillId="0" borderId="1" xfId="0" applyNumberFormat="1" applyFont="1" applyFill="1" applyBorder="1" applyAlignment="1">
      <alignment horizontal="right"/>
    </xf>
    <xf numFmtId="0" fontId="12" fillId="6" borderId="1" xfId="0" applyFont="1" applyFill="1" applyBorder="1" applyAlignment="1">
      <alignment horizontal="right" vertical="center" wrapText="1"/>
    </xf>
    <xf numFmtId="16" fontId="14" fillId="3" borderId="1" xfId="0" applyNumberFormat="1" applyFont="1" applyFill="1" applyBorder="1" applyAlignment="1">
      <alignment horizontal="right" vertical="center"/>
    </xf>
    <xf numFmtId="0" fontId="15" fillId="3" borderId="1" xfId="0" applyFont="1" applyFill="1" applyBorder="1" applyAlignment="1">
      <alignment horizontal="right" vertical="center" wrapText="1"/>
    </xf>
    <xf numFmtId="0" fontId="14" fillId="3" borderId="1" xfId="0" applyFont="1" applyFill="1" applyBorder="1" applyAlignment="1">
      <alignment horizontal="right" vertical="center"/>
    </xf>
    <xf numFmtId="3" fontId="11" fillId="3" borderId="1" xfId="0" applyNumberFormat="1" applyFont="1" applyFill="1" applyBorder="1" applyAlignment="1">
      <alignment horizontal="right" vertical="center"/>
    </xf>
    <xf numFmtId="0" fontId="10" fillId="0" borderId="1" xfId="0" applyFont="1" applyBorder="1" applyAlignment="1">
      <alignment horizontal="right" vertical="center"/>
    </xf>
    <xf numFmtId="3" fontId="10" fillId="0" borderId="1" xfId="0" applyNumberFormat="1" applyFont="1" applyBorder="1" applyAlignment="1">
      <alignment horizontal="right" vertical="center"/>
    </xf>
    <xf numFmtId="3" fontId="10" fillId="0" borderId="1" xfId="0" applyNumberFormat="1" applyFont="1" applyFill="1" applyBorder="1" applyAlignment="1">
      <alignment horizontal="right" vertical="center"/>
    </xf>
    <xf numFmtId="0" fontId="12" fillId="0" borderId="1" xfId="0" applyFont="1" applyBorder="1" applyAlignment="1">
      <alignment horizontal="left" wrapText="1"/>
    </xf>
    <xf numFmtId="0" fontId="11" fillId="0" borderId="1" xfId="0" applyFont="1" applyFill="1" applyBorder="1" applyAlignment="1">
      <alignment horizontal="left" wrapText="1"/>
    </xf>
    <xf numFmtId="0" fontId="11" fillId="3" borderId="1" xfId="0" applyFont="1" applyFill="1" applyBorder="1" applyAlignment="1">
      <alignment horizontal="left" wrapText="1"/>
    </xf>
    <xf numFmtId="0" fontId="11" fillId="0" borderId="1" xfId="0" applyFont="1" applyBorder="1" applyAlignment="1">
      <alignment horizontal="left" wrapText="1"/>
    </xf>
    <xf numFmtId="0" fontId="10" fillId="0" borderId="1" xfId="0" applyFont="1" applyFill="1" applyBorder="1" applyAlignment="1">
      <alignment horizontal="right" wrapText="1"/>
    </xf>
    <xf numFmtId="0" fontId="10" fillId="0" borderId="1" xfId="0" applyFont="1" applyBorder="1" applyAlignment="1">
      <alignment horizontal="right" wrapText="1"/>
    </xf>
    <xf numFmtId="0" fontId="10" fillId="0" borderId="1" xfId="0" applyFont="1" applyBorder="1" applyAlignment="1">
      <alignment horizontal="left" wrapText="1"/>
    </xf>
    <xf numFmtId="0" fontId="4" fillId="0" borderId="0" xfId="0" applyFont="1" applyFill="1" applyBorder="1" applyAlignment="1">
      <alignment vertical="top"/>
    </xf>
    <xf numFmtId="0" fontId="4" fillId="4" borderId="0" xfId="0" applyFont="1" applyFill="1" applyBorder="1" applyAlignment="1">
      <alignment horizontal="justify"/>
    </xf>
    <xf numFmtId="0" fontId="0" fillId="4" borderId="0" xfId="0" applyFill="1" applyBorder="1"/>
    <xf numFmtId="0" fontId="0" fillId="5" borderId="0" xfId="0" applyFill="1" applyBorder="1"/>
    <xf numFmtId="0" fontId="11" fillId="6" borderId="1" xfId="0" applyFont="1" applyFill="1" applyBorder="1" applyAlignment="1">
      <alignment horizontal="left" vertical="center" wrapText="1"/>
    </xf>
    <xf numFmtId="0" fontId="15" fillId="3" borderId="1" xfId="0" applyFont="1" applyFill="1" applyBorder="1" applyAlignment="1">
      <alignment horizontal="left" vertical="center" wrapText="1"/>
    </xf>
    <xf numFmtId="0" fontId="12" fillId="0" borderId="1" xfId="0" applyFont="1" applyBorder="1" applyAlignment="1">
      <alignment horizontal="left" vertical="center" wrapText="1"/>
    </xf>
    <xf numFmtId="3" fontId="4" fillId="0" borderId="1" xfId="0" applyNumberFormat="1" applyFont="1" applyFill="1" applyBorder="1" applyAlignment="1"/>
    <xf numFmtId="3" fontId="7" fillId="3" borderId="1" xfId="0" applyNumberFormat="1" applyFont="1" applyFill="1" applyBorder="1" applyAlignment="1">
      <alignment vertical="top"/>
    </xf>
    <xf numFmtId="3" fontId="7" fillId="3" borderId="1" xfId="0" applyNumberFormat="1" applyFont="1" applyFill="1" applyBorder="1" applyAlignment="1"/>
    <xf numFmtId="1" fontId="14" fillId="0" borderId="1" xfId="0" applyNumberFormat="1" applyFont="1" applyFill="1" applyBorder="1" applyAlignment="1">
      <alignment horizontal="right"/>
    </xf>
    <xf numFmtId="165" fontId="14" fillId="0" borderId="1" xfId="0" applyNumberFormat="1" applyFont="1" applyFill="1" applyBorder="1" applyAlignment="1">
      <alignment horizontal="right"/>
    </xf>
    <xf numFmtId="0" fontId="16" fillId="0" borderId="0" xfId="0" applyFont="1" applyFill="1" applyBorder="1"/>
    <xf numFmtId="0" fontId="12" fillId="0" borderId="1" xfId="0" applyFont="1" applyFill="1" applyBorder="1" applyAlignment="1">
      <alignment horizontal="left" vertical="center" wrapText="1"/>
    </xf>
    <xf numFmtId="0" fontId="18" fillId="0" borderId="0" xfId="0" applyFont="1" applyFill="1" applyAlignment="1">
      <alignment vertical="center"/>
    </xf>
    <xf numFmtId="0" fontId="7" fillId="0" borderId="0" xfId="0" applyFont="1" applyBorder="1" applyAlignment="1"/>
    <xf numFmtId="16" fontId="12" fillId="0" borderId="1" xfId="0" applyNumberFormat="1" applyFont="1" applyFill="1" applyBorder="1" applyAlignment="1">
      <alignment horizontal="right"/>
    </xf>
    <xf numFmtId="0" fontId="12" fillId="2" borderId="1" xfId="0" applyFont="1" applyFill="1" applyBorder="1" applyAlignment="1">
      <alignment horizontal="center" vertical="center"/>
    </xf>
    <xf numFmtId="0" fontId="12" fillId="0" borderId="1" xfId="0" applyFont="1" applyFill="1" applyBorder="1"/>
    <xf numFmtId="0" fontId="12" fillId="0" borderId="1" xfId="0" applyFont="1" applyFill="1" applyBorder="1" applyAlignment="1">
      <alignment horizontal="center" vertical="center"/>
    </xf>
    <xf numFmtId="164" fontId="12" fillId="0" borderId="1" xfId="2" applyNumberFormat="1" applyFont="1" applyFill="1" applyBorder="1" applyAlignment="1">
      <alignment horizontal="center" vertical="center"/>
    </xf>
    <xf numFmtId="0" fontId="0" fillId="0" borderId="0" xfId="0" applyFill="1" applyBorder="1" applyAlignment="1">
      <alignment vertical="top"/>
    </xf>
    <xf numFmtId="0" fontId="12" fillId="0" borderId="0" xfId="0" applyFont="1" applyFill="1" applyBorder="1" applyAlignment="1">
      <alignment horizontal="left" vertical="center" wrapText="1"/>
    </xf>
    <xf numFmtId="0" fontId="21" fillId="0" borderId="1" xfId="0" applyFont="1" applyFill="1" applyBorder="1" applyAlignment="1">
      <alignment horizontal="left" vertical="center" wrapText="1"/>
    </xf>
    <xf numFmtId="166" fontId="0" fillId="0" borderId="0" xfId="0" applyNumberFormat="1" applyFill="1"/>
    <xf numFmtId="0" fontId="11" fillId="0" borderId="1" xfId="0" applyFont="1" applyFill="1" applyBorder="1" applyAlignment="1">
      <alignment horizontal="left" vertical="center" wrapText="1"/>
    </xf>
    <xf numFmtId="166" fontId="12" fillId="0" borderId="1" xfId="2"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1" fillId="0" borderId="1" xfId="0" applyFont="1" applyFill="1" applyBorder="1"/>
    <xf numFmtId="0" fontId="7"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164" fontId="12" fillId="2" borderId="1" xfId="2" applyNumberFormat="1" applyFont="1" applyFill="1" applyBorder="1" applyAlignment="1">
      <alignment horizontal="center" vertical="center"/>
    </xf>
    <xf numFmtId="0" fontId="12" fillId="2"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Font="1" applyFill="1" applyBorder="1" applyAlignment="1">
      <alignment horizontal="center" vertical="center"/>
    </xf>
    <xf numFmtId="0" fontId="12" fillId="7"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1" fillId="0" borderId="1" xfId="0" applyFont="1" applyFill="1" applyBorder="1" applyAlignment="1">
      <alignment horizontal="center" vertical="center"/>
    </xf>
    <xf numFmtId="164" fontId="11" fillId="0" borderId="1" xfId="2" applyNumberFormat="1" applyFont="1" applyFill="1" applyBorder="1" applyAlignment="1">
      <alignment horizontal="center" vertical="center"/>
    </xf>
    <xf numFmtId="0" fontId="11" fillId="2" borderId="1" xfId="0" applyFont="1" applyFill="1" applyBorder="1" applyAlignment="1">
      <alignment horizontal="justify" wrapText="1"/>
    </xf>
    <xf numFmtId="164" fontId="10" fillId="0" borderId="0" xfId="0" applyNumberFormat="1" applyFont="1" applyFill="1"/>
    <xf numFmtId="0" fontId="11" fillId="0" borderId="0" xfId="0" applyFont="1" applyFill="1" applyBorder="1" applyAlignment="1">
      <alignment wrapText="1"/>
    </xf>
    <xf numFmtId="0" fontId="22" fillId="0" borderId="0" xfId="0" applyFont="1" applyFill="1"/>
    <xf numFmtId="164" fontId="12" fillId="0" borderId="1" xfId="2" applyFont="1" applyFill="1" applyBorder="1" applyAlignment="1">
      <alignment horizontal="center" vertical="center"/>
    </xf>
    <xf numFmtId="164" fontId="11" fillId="0" borderId="1" xfId="2" applyFont="1" applyFill="1" applyBorder="1" applyAlignment="1">
      <alignment horizontal="center" vertical="center"/>
    </xf>
    <xf numFmtId="0" fontId="11" fillId="0" borderId="1" xfId="0" applyFont="1" applyFill="1" applyBorder="1" applyAlignment="1">
      <alignment horizontal="justify" wrapText="1"/>
    </xf>
    <xf numFmtId="164" fontId="12" fillId="0" borderId="1" xfId="2" applyFont="1" applyFill="1" applyBorder="1" applyAlignment="1">
      <alignment horizontal="right"/>
    </xf>
    <xf numFmtId="164" fontId="11" fillId="0" borderId="1" xfId="2" applyFont="1" applyFill="1" applyBorder="1" applyAlignment="1">
      <alignment horizontal="right"/>
    </xf>
    <xf numFmtId="0" fontId="11" fillId="0" borderId="0" xfId="0" applyFont="1" applyFill="1" applyBorder="1" applyAlignment="1"/>
    <xf numFmtId="164" fontId="12" fillId="0" borderId="4" xfId="2" applyNumberFormat="1" applyFont="1" applyFill="1" applyBorder="1" applyAlignment="1">
      <alignment horizontal="center" vertical="center"/>
    </xf>
    <xf numFmtId="164" fontId="0" fillId="0" borderId="0" xfId="0" applyNumberFormat="1" applyFill="1"/>
    <xf numFmtId="0" fontId="25" fillId="0" borderId="2" xfId="0" applyFont="1" applyFill="1" applyBorder="1" applyAlignment="1">
      <alignment horizontal="left"/>
    </xf>
    <xf numFmtId="164" fontId="0" fillId="0" borderId="0" xfId="0" applyNumberFormat="1" applyFill="1" applyBorder="1" applyAlignment="1">
      <alignment vertical="top"/>
    </xf>
    <xf numFmtId="0" fontId="25" fillId="4" borderId="2" xfId="0" applyFont="1" applyFill="1" applyBorder="1" applyAlignment="1">
      <alignment horizontal="left"/>
    </xf>
    <xf numFmtId="0" fontId="12" fillId="0" borderId="0" xfId="0" applyFont="1" applyFill="1" applyBorder="1"/>
    <xf numFmtId="0" fontId="12" fillId="0" borderId="2" xfId="0" applyFont="1" applyFill="1" applyBorder="1"/>
    <xf numFmtId="164" fontId="12" fillId="0" borderId="5" xfId="2" applyNumberFormat="1" applyFont="1" applyFill="1" applyBorder="1" applyAlignment="1">
      <alignment horizontal="center" vertical="center"/>
    </xf>
    <xf numFmtId="166" fontId="12" fillId="0" borderId="5" xfId="2" applyNumberFormat="1" applyFont="1" applyFill="1" applyBorder="1" applyAlignment="1">
      <alignment horizontal="center" vertical="center"/>
    </xf>
    <xf numFmtId="164" fontId="12" fillId="2" borderId="5" xfId="2" applyNumberFormat="1" applyFont="1" applyFill="1" applyBorder="1" applyAlignment="1">
      <alignment horizontal="center" vertical="center"/>
    </xf>
    <xf numFmtId="164" fontId="11" fillId="0" borderId="5" xfId="2" applyNumberFormat="1" applyFont="1" applyFill="1" applyBorder="1" applyAlignment="1">
      <alignment horizontal="center" vertical="center"/>
    </xf>
    <xf numFmtId="0" fontId="0" fillId="0" borderId="1" xfId="0" applyFill="1" applyBorder="1"/>
    <xf numFmtId="0" fontId="11" fillId="0" borderId="0" xfId="0" applyFont="1" applyAlignment="1">
      <alignment horizontal="justify" vertical="center"/>
    </xf>
    <xf numFmtId="0" fontId="11" fillId="0" borderId="0" xfId="0" applyFont="1" applyAlignment="1">
      <alignment vertical="center"/>
    </xf>
    <xf numFmtId="0" fontId="12" fillId="0" borderId="0" xfId="0" applyFont="1" applyAlignment="1">
      <alignment vertical="center" wrapText="1"/>
    </xf>
    <xf numFmtId="164" fontId="11" fillId="0" borderId="1" xfId="0" applyNumberFormat="1" applyFont="1" applyFill="1" applyBorder="1"/>
    <xf numFmtId="164" fontId="12" fillId="0" borderId="1" xfId="0" applyNumberFormat="1" applyFont="1" applyFill="1" applyBorder="1"/>
    <xf numFmtId="0" fontId="12" fillId="0" borderId="1" xfId="0" applyFont="1" applyFill="1" applyBorder="1" applyAlignment="1">
      <alignment horizontal="center"/>
    </xf>
    <xf numFmtId="164" fontId="12" fillId="0" borderId="1" xfId="0" applyNumberFormat="1" applyFont="1" applyFill="1" applyBorder="1" applyAlignment="1">
      <alignment horizontal="center"/>
    </xf>
    <xf numFmtId="0" fontId="12" fillId="0" borderId="1" xfId="0" applyFont="1" applyFill="1" applyBorder="1" applyAlignment="1">
      <alignment horizontal="left" vertical="center"/>
    </xf>
    <xf numFmtId="3" fontId="0" fillId="0" borderId="0" xfId="0" applyNumberFormat="1" applyFill="1" applyBorder="1"/>
    <xf numFmtId="0" fontId="26" fillId="0" borderId="0" xfId="0" applyFont="1" applyFill="1" applyAlignment="1">
      <alignment vertical="center"/>
    </xf>
    <xf numFmtId="166" fontId="12" fillId="0" borderId="1" xfId="2" applyNumberFormat="1" applyFont="1" applyFill="1" applyBorder="1" applyAlignment="1">
      <alignment horizontal="left" vertical="center" wrapText="1"/>
    </xf>
    <xf numFmtId="166" fontId="12" fillId="0" borderId="1" xfId="2" applyNumberFormat="1" applyFont="1" applyFill="1" applyBorder="1" applyAlignment="1">
      <alignment horizontal="left" vertical="center"/>
    </xf>
    <xf numFmtId="166" fontId="11" fillId="0" borderId="1" xfId="2" applyNumberFormat="1" applyFont="1" applyFill="1" applyBorder="1" applyAlignment="1">
      <alignment horizontal="center" vertical="center"/>
    </xf>
    <xf numFmtId="0" fontId="12" fillId="0" borderId="0" xfId="0" applyFont="1" applyFill="1" applyBorder="1" applyAlignment="1">
      <alignment horizontal="center" vertical="center"/>
    </xf>
    <xf numFmtId="0" fontId="7" fillId="2" borderId="1" xfId="0" applyFont="1" applyFill="1" applyBorder="1" applyAlignment="1">
      <alignment horizontal="center" vertical="center"/>
    </xf>
    <xf numFmtId="0" fontId="19" fillId="2" borderId="1" xfId="0" applyFont="1" applyFill="1" applyBorder="1" applyAlignment="1">
      <alignment horizontal="left" vertical="center" wrapText="1"/>
    </xf>
    <xf numFmtId="0" fontId="7" fillId="2" borderId="1" xfId="0" applyFont="1" applyFill="1" applyBorder="1" applyAlignment="1">
      <alignment horizontal="center" vertical="top"/>
    </xf>
    <xf numFmtId="0" fontId="6" fillId="2" borderId="1" xfId="0" applyFont="1" applyFill="1" applyBorder="1" applyAlignment="1">
      <alignment vertical="top"/>
    </xf>
    <xf numFmtId="166" fontId="7" fillId="2" borderId="1" xfId="2" applyNumberFormat="1" applyFont="1" applyFill="1" applyBorder="1" applyAlignment="1">
      <alignment horizontal="center" vertical="center"/>
    </xf>
    <xf numFmtId="166" fontId="7" fillId="2" borderId="5" xfId="2" applyNumberFormat="1" applyFont="1" applyFill="1" applyBorder="1" applyAlignment="1">
      <alignment horizontal="center" vertical="center"/>
    </xf>
    <xf numFmtId="0" fontId="0" fillId="2" borderId="1" xfId="0" applyFill="1" applyBorder="1"/>
    <xf numFmtId="16" fontId="12" fillId="2" borderId="1" xfId="0" applyNumberFormat="1" applyFont="1" applyFill="1" applyBorder="1" applyAlignment="1">
      <alignment horizontal="right"/>
    </xf>
    <xf numFmtId="0" fontId="15" fillId="2" borderId="1" xfId="0" applyFont="1" applyFill="1" applyBorder="1" applyAlignment="1">
      <alignment horizontal="left" vertical="center" wrapText="1"/>
    </xf>
    <xf numFmtId="0" fontId="11" fillId="2" borderId="1" xfId="0" applyFont="1" applyFill="1" applyBorder="1"/>
    <xf numFmtId="0" fontId="12" fillId="2" borderId="1" xfId="0" applyFont="1" applyFill="1" applyBorder="1"/>
    <xf numFmtId="166" fontId="20" fillId="2" borderId="1" xfId="2" applyNumberFormat="1" applyFont="1" applyFill="1" applyBorder="1" applyAlignment="1">
      <alignment horizontal="center" vertical="center"/>
    </xf>
    <xf numFmtId="166" fontId="12" fillId="2" borderId="1" xfId="2" applyNumberFormat="1" applyFont="1" applyFill="1" applyBorder="1" applyAlignment="1">
      <alignment horizontal="left" vertical="center" wrapText="1"/>
    </xf>
    <xf numFmtId="1" fontId="11" fillId="0" borderId="1" xfId="0" applyNumberFormat="1" applyFont="1" applyFill="1" applyBorder="1"/>
    <xf numFmtId="166" fontId="15" fillId="2" borderId="5" xfId="2" applyNumberFormat="1" applyFont="1" applyFill="1" applyBorder="1" applyAlignment="1">
      <alignment horizontal="center" vertical="center"/>
    </xf>
    <xf numFmtId="1" fontId="7" fillId="2" borderId="1" xfId="0" applyNumberFormat="1" applyFont="1" applyFill="1" applyBorder="1" applyAlignment="1">
      <alignment horizontal="center" vertical="center"/>
    </xf>
    <xf numFmtId="166" fontId="12" fillId="0" borderId="0" xfId="2" applyNumberFormat="1" applyFont="1" applyFill="1" applyBorder="1" applyAlignment="1">
      <alignment horizontal="left" vertical="center" wrapText="1"/>
    </xf>
    <xf numFmtId="166" fontId="11" fillId="2" borderId="1" xfId="0" applyNumberFormat="1" applyFont="1" applyFill="1" applyBorder="1"/>
    <xf numFmtId="164" fontId="11" fillId="2" borderId="5" xfId="2" applyNumberFormat="1" applyFont="1" applyFill="1" applyBorder="1" applyAlignment="1">
      <alignment horizontal="center" vertical="center"/>
    </xf>
    <xf numFmtId="164" fontId="11" fillId="2" borderId="1" xfId="2" applyNumberFormat="1" applyFont="1" applyFill="1" applyBorder="1" applyAlignment="1">
      <alignment horizontal="center" vertical="center"/>
    </xf>
    <xf numFmtId="166" fontId="12" fillId="2" borderId="1" xfId="2" applyNumberFormat="1" applyFont="1" applyFill="1" applyBorder="1" applyAlignment="1">
      <alignment horizontal="center" vertical="center"/>
    </xf>
    <xf numFmtId="166" fontId="11" fillId="2" borderId="1" xfId="2" applyNumberFormat="1" applyFont="1" applyFill="1" applyBorder="1" applyAlignment="1">
      <alignment horizontal="center" vertical="center"/>
    </xf>
    <xf numFmtId="164" fontId="11" fillId="2" borderId="1" xfId="0" applyNumberFormat="1" applyFont="1" applyFill="1" applyBorder="1"/>
    <xf numFmtId="167" fontId="11" fillId="2" borderId="1" xfId="0" applyNumberFormat="1" applyFont="1" applyFill="1" applyBorder="1"/>
    <xf numFmtId="0" fontId="12" fillId="0" borderId="0" xfId="0" applyFont="1" applyFill="1" applyBorder="1" applyAlignment="1">
      <alignment vertical="top"/>
    </xf>
    <xf numFmtId="168" fontId="0" fillId="0" borderId="0" xfId="0" applyNumberFormat="1" applyFill="1"/>
    <xf numFmtId="0" fontId="12" fillId="0" borderId="0" xfId="0" applyFont="1" applyAlignment="1">
      <alignment vertical="center"/>
    </xf>
    <xf numFmtId="0" fontId="12" fillId="0" borderId="0" xfId="0" applyFont="1" applyAlignment="1">
      <alignment vertical="center"/>
    </xf>
    <xf numFmtId="0" fontId="27" fillId="0" borderId="0" xfId="0" applyFont="1" applyFill="1"/>
    <xf numFmtId="0" fontId="27" fillId="0" borderId="0" xfId="0" applyFont="1" applyFill="1" applyAlignment="1">
      <alignment wrapText="1"/>
    </xf>
    <xf numFmtId="0" fontId="25" fillId="0" borderId="0" xfId="0" applyFont="1" applyFill="1" applyBorder="1" applyAlignment="1">
      <alignment horizontal="left"/>
    </xf>
    <xf numFmtId="0" fontId="25" fillId="0" borderId="0" xfId="0" applyFont="1" applyFill="1" applyBorder="1" applyAlignment="1">
      <alignment horizontal="right"/>
    </xf>
    <xf numFmtId="0" fontId="25" fillId="0" borderId="0" xfId="0" applyFont="1" applyFill="1" applyBorder="1" applyAlignment="1">
      <alignment horizontal="left" vertical="center"/>
    </xf>
    <xf numFmtId="164" fontId="11" fillId="9" borderId="1" xfId="0" applyNumberFormat="1" applyFont="1" applyFill="1" applyBorder="1"/>
    <xf numFmtId="0" fontId="28" fillId="0" borderId="0" xfId="0" applyFont="1" applyAlignment="1">
      <alignment wrapText="1"/>
    </xf>
    <xf numFmtId="169" fontId="0" fillId="0" borderId="0" xfId="0" applyNumberFormat="1" applyFill="1"/>
    <xf numFmtId="164" fontId="12" fillId="8" borderId="5" xfId="2" applyNumberFormat="1" applyFont="1" applyFill="1" applyBorder="1" applyAlignment="1">
      <alignment horizontal="center" vertical="center"/>
    </xf>
    <xf numFmtId="164" fontId="12" fillId="0" borderId="7" xfId="2" applyNumberFormat="1" applyFont="1" applyFill="1" applyBorder="1" applyAlignment="1">
      <alignment horizontal="center" vertical="center"/>
    </xf>
    <xf numFmtId="164" fontId="12" fillId="2" borderId="1" xfId="0" applyNumberFormat="1" applyFont="1" applyFill="1" applyBorder="1"/>
    <xf numFmtId="164" fontId="7" fillId="2" borderId="5" xfId="2" applyNumberFormat="1" applyFont="1" applyFill="1" applyBorder="1" applyAlignment="1">
      <alignment horizontal="center" vertical="center"/>
    </xf>
    <xf numFmtId="164" fontId="15" fillId="2" borderId="5" xfId="2" applyNumberFormat="1" applyFont="1" applyFill="1" applyBorder="1" applyAlignment="1">
      <alignment horizontal="center" vertical="center"/>
    </xf>
    <xf numFmtId="164" fontId="7" fillId="2" borderId="1" xfId="2" applyNumberFormat="1" applyFont="1" applyFill="1" applyBorder="1" applyAlignment="1">
      <alignment horizontal="center" vertical="center"/>
    </xf>
    <xf numFmtId="2" fontId="7" fillId="2" borderId="1" xfId="0" applyNumberFormat="1" applyFont="1" applyFill="1" applyBorder="1" applyAlignment="1">
      <alignment horizontal="center" vertical="center"/>
    </xf>
    <xf numFmtId="164" fontId="11" fillId="7" borderId="1" xfId="0" applyNumberFormat="1" applyFont="1" applyFill="1" applyBorder="1"/>
    <xf numFmtId="164" fontId="12" fillId="10" borderId="5" xfId="2" applyNumberFormat="1" applyFont="1" applyFill="1" applyBorder="1" applyAlignment="1">
      <alignment horizontal="center" vertical="center"/>
    </xf>
    <xf numFmtId="166" fontId="12" fillId="7" borderId="1" xfId="2" applyNumberFormat="1" applyFont="1" applyFill="1" applyBorder="1" applyAlignment="1">
      <alignment horizontal="left" vertical="center" wrapText="1"/>
    </xf>
    <xf numFmtId="164" fontId="0" fillId="0" borderId="0" xfId="0" applyNumberFormat="1"/>
    <xf numFmtId="164" fontId="0" fillId="8" borderId="0" xfId="0" applyNumberFormat="1" applyFill="1"/>
    <xf numFmtId="0" fontId="12" fillId="8" borderId="0" xfId="0" applyFont="1" applyFill="1" applyAlignment="1">
      <alignment vertical="center" wrapText="1"/>
    </xf>
    <xf numFmtId="0" fontId="12" fillId="0" borderId="0" xfId="0" applyFont="1" applyAlignment="1">
      <alignment vertical="center"/>
    </xf>
    <xf numFmtId="164" fontId="12" fillId="7" borderId="5" xfId="2" applyNumberFormat="1" applyFont="1" applyFill="1" applyBorder="1" applyAlignment="1">
      <alignment horizontal="center" vertical="center"/>
    </xf>
    <xf numFmtId="164" fontId="12" fillId="3" borderId="5" xfId="2" applyNumberFormat="1" applyFont="1" applyFill="1" applyBorder="1" applyAlignment="1">
      <alignment horizontal="center" vertical="center"/>
    </xf>
    <xf numFmtId="0" fontId="0" fillId="3" borderId="0" xfId="0" applyFill="1"/>
    <xf numFmtId="164" fontId="12" fillId="3" borderId="0" xfId="2" applyNumberFormat="1" applyFont="1" applyFill="1" applyBorder="1" applyAlignment="1">
      <alignment horizontal="center" vertical="center"/>
    </xf>
    <xf numFmtId="164" fontId="12" fillId="3" borderId="7" xfId="2" applyNumberFormat="1" applyFont="1" applyFill="1" applyBorder="1" applyAlignment="1">
      <alignment horizontal="center" vertical="center"/>
    </xf>
    <xf numFmtId="164" fontId="12" fillId="0" borderId="0" xfId="2" applyNumberFormat="1" applyFont="1" applyFill="1" applyBorder="1" applyAlignment="1">
      <alignment horizontal="center" vertical="center"/>
    </xf>
    <xf numFmtId="0" fontId="12" fillId="0" borderId="0" xfId="0" applyFont="1" applyFill="1" applyAlignment="1">
      <alignment vertical="center" wrapText="1"/>
    </xf>
    <xf numFmtId="0" fontId="6" fillId="0" borderId="1" xfId="0" applyFont="1" applyFill="1" applyBorder="1" applyAlignment="1">
      <alignment horizontal="left" vertical="center" wrapText="1"/>
    </xf>
    <xf numFmtId="164" fontId="7" fillId="2" borderId="1" xfId="0" applyNumberFormat="1" applyFont="1" applyFill="1" applyBorder="1" applyAlignment="1">
      <alignment horizontal="center" vertical="center"/>
    </xf>
    <xf numFmtId="0" fontId="25" fillId="0" borderId="1" xfId="0" applyFont="1" applyFill="1" applyBorder="1" applyAlignment="1">
      <alignment horizontal="left"/>
    </xf>
    <xf numFmtId="0" fontId="25" fillId="0" borderId="1" xfId="0" applyFont="1" applyFill="1" applyBorder="1" applyAlignment="1">
      <alignment horizontal="right"/>
    </xf>
    <xf numFmtId="0" fontId="12" fillId="11" borderId="1" xfId="0" applyFont="1" applyFill="1" applyBorder="1" applyAlignment="1">
      <alignment horizontal="left" vertical="center" wrapText="1"/>
    </xf>
    <xf numFmtId="0" fontId="12" fillId="0" borderId="4" xfId="0" applyFont="1" applyFill="1" applyBorder="1" applyAlignment="1">
      <alignment horizontal="left" vertical="center" wrapText="1"/>
    </xf>
    <xf numFmtId="164" fontId="12" fillId="0" borderId="6" xfId="0" applyNumberFormat="1" applyFont="1" applyFill="1" applyBorder="1"/>
    <xf numFmtId="0" fontId="0" fillId="11" borderId="1" xfId="0" applyFill="1" applyBorder="1"/>
    <xf numFmtId="0" fontId="12" fillId="11" borderId="2" xfId="0" applyFont="1" applyFill="1" applyBorder="1"/>
    <xf numFmtId="164" fontId="12" fillId="11" borderId="1" xfId="0" applyNumberFormat="1" applyFont="1" applyFill="1" applyBorder="1"/>
    <xf numFmtId="0" fontId="25" fillId="11" borderId="2" xfId="0" applyFont="1" applyFill="1" applyBorder="1" applyAlignment="1">
      <alignment horizontal="left"/>
    </xf>
    <xf numFmtId="0" fontId="12" fillId="11" borderId="1" xfId="0" applyFont="1" applyFill="1" applyBorder="1" applyAlignment="1">
      <alignment horizontal="center" vertical="center" wrapText="1"/>
    </xf>
    <xf numFmtId="0" fontId="12" fillId="11" borderId="1" xfId="0" applyFont="1" applyFill="1" applyBorder="1" applyAlignment="1">
      <alignment horizontal="center" vertical="center"/>
    </xf>
    <xf numFmtId="164" fontId="12" fillId="11" borderId="1" xfId="2" applyNumberFormat="1" applyFont="1" applyFill="1" applyBorder="1" applyAlignment="1">
      <alignment horizontal="center" vertical="center"/>
    </xf>
    <xf numFmtId="166" fontId="12" fillId="11" borderId="1" xfId="2" applyNumberFormat="1" applyFont="1" applyFill="1" applyBorder="1" applyAlignment="1">
      <alignment horizontal="left" vertical="center" wrapText="1"/>
    </xf>
    <xf numFmtId="164" fontId="12" fillId="11" borderId="5" xfId="2" applyNumberFormat="1" applyFont="1" applyFill="1" applyBorder="1" applyAlignment="1">
      <alignment horizontal="center" vertical="center"/>
    </xf>
    <xf numFmtId="0" fontId="12" fillId="11" borderId="1" xfId="0" applyFont="1" applyFill="1" applyBorder="1"/>
    <xf numFmtId="0" fontId="11" fillId="7" borderId="1" xfId="0" applyFont="1" applyFill="1" applyBorder="1" applyAlignment="1">
      <alignment horizontal="left" vertical="center" wrapText="1"/>
    </xf>
    <xf numFmtId="0" fontId="11" fillId="11" borderId="1" xfId="0" applyFont="1" applyFill="1" applyBorder="1" applyAlignment="1">
      <alignment horizontal="left" vertical="center" wrapText="1"/>
    </xf>
    <xf numFmtId="0" fontId="0" fillId="0" borderId="0" xfId="0" applyFill="1" applyAlignment="1">
      <alignment horizontal="left"/>
    </xf>
    <xf numFmtId="0" fontId="12" fillId="11" borderId="1" xfId="0" applyFont="1" applyFill="1" applyBorder="1" applyAlignment="1">
      <alignment horizontal="left" vertical="center"/>
    </xf>
    <xf numFmtId="164" fontId="0" fillId="0" borderId="0" xfId="0" applyNumberFormat="1" applyFill="1" applyBorder="1"/>
    <xf numFmtId="0" fontId="25" fillId="0" borderId="2" xfId="0" applyFont="1" applyFill="1" applyBorder="1" applyAlignment="1">
      <alignment horizontal="right"/>
    </xf>
    <xf numFmtId="164" fontId="12" fillId="0" borderId="5" xfId="2" applyNumberFormat="1" applyFont="1" applyFill="1" applyBorder="1" applyAlignment="1">
      <alignment vertical="center"/>
    </xf>
    <xf numFmtId="0" fontId="25" fillId="0" borderId="5" xfId="0" applyFont="1" applyFill="1" applyBorder="1" applyAlignment="1">
      <alignment horizontal="right"/>
    </xf>
    <xf numFmtId="164" fontId="12" fillId="0" borderId="5" xfId="2" applyNumberFormat="1" applyFont="1" applyFill="1" applyBorder="1" applyAlignment="1">
      <alignment horizontal="center"/>
    </xf>
    <xf numFmtId="0" fontId="12" fillId="0" borderId="2" xfId="0" applyFont="1" applyFill="1" applyBorder="1" applyAlignment="1">
      <alignment horizontal="left" vertical="center" wrapText="1"/>
    </xf>
    <xf numFmtId="0" fontId="0" fillId="0" borderId="2" xfId="0" applyFill="1" applyBorder="1"/>
    <xf numFmtId="0" fontId="12" fillId="0" borderId="0" xfId="0" applyFont="1" applyAlignment="1">
      <alignment vertical="center"/>
    </xf>
    <xf numFmtId="0" fontId="0" fillId="0" borderId="1" xfId="0" applyFill="1" applyBorder="1" applyAlignment="1">
      <alignment horizontal="left"/>
    </xf>
    <xf numFmtId="0" fontId="11" fillId="0" borderId="0" xfId="0" applyFont="1" applyFill="1" applyBorder="1" applyAlignment="1">
      <alignment horizontal="left" vertical="center" wrapText="1"/>
    </xf>
    <xf numFmtId="164" fontId="12" fillId="12" borderId="5" xfId="2" applyNumberFormat="1" applyFont="1" applyFill="1" applyBorder="1" applyAlignment="1">
      <alignment horizontal="center" vertical="center"/>
    </xf>
    <xf numFmtId="166" fontId="12" fillId="0" borderId="0" xfId="2" applyNumberFormat="1" applyFont="1" applyFill="1" applyBorder="1" applyAlignment="1">
      <alignment horizontal="center" vertical="center"/>
    </xf>
    <xf numFmtId="0" fontId="12" fillId="0" borderId="0" xfId="0" applyFont="1" applyAlignment="1">
      <alignment vertical="center"/>
    </xf>
    <xf numFmtId="166" fontId="12" fillId="3" borderId="5" xfId="2" applyNumberFormat="1" applyFont="1" applyFill="1" applyBorder="1" applyAlignment="1">
      <alignment horizontal="center" vertical="center"/>
    </xf>
    <xf numFmtId="0" fontId="12" fillId="3" borderId="1" xfId="0" applyFont="1" applyFill="1" applyBorder="1"/>
    <xf numFmtId="0" fontId="11" fillId="3" borderId="1" xfId="0" applyFont="1" applyFill="1" applyBorder="1" applyAlignment="1">
      <alignment horizontal="left" vertical="center" wrapText="1"/>
    </xf>
    <xf numFmtId="164" fontId="12" fillId="3" borderId="1" xfId="0" applyNumberFormat="1" applyFont="1" applyFill="1" applyBorder="1"/>
    <xf numFmtId="0" fontId="25" fillId="3" borderId="1" xfId="0" applyFont="1" applyFill="1" applyBorder="1" applyAlignment="1">
      <alignment horizontal="left"/>
    </xf>
    <xf numFmtId="0" fontId="12" fillId="3" borderId="1" xfId="0" applyFont="1" applyFill="1" applyBorder="1" applyAlignment="1">
      <alignment horizontal="center" vertical="center"/>
    </xf>
    <xf numFmtId="164" fontId="12" fillId="3" borderId="1" xfId="2" applyNumberFormat="1" applyFont="1" applyFill="1" applyBorder="1" applyAlignment="1">
      <alignment horizontal="center" vertical="center"/>
    </xf>
    <xf numFmtId="166" fontId="12" fillId="3" borderId="1" xfId="2" applyNumberFormat="1" applyFont="1" applyFill="1" applyBorder="1" applyAlignment="1">
      <alignment horizontal="left" vertical="center" wrapText="1"/>
    </xf>
    <xf numFmtId="0" fontId="25" fillId="3" borderId="1" xfId="0" applyFont="1" applyFill="1" applyBorder="1" applyAlignment="1">
      <alignment horizontal="right"/>
    </xf>
    <xf numFmtId="0" fontId="25" fillId="3" borderId="2" xfId="0" applyFont="1" applyFill="1" applyBorder="1" applyAlignment="1">
      <alignment horizontal="left"/>
    </xf>
    <xf numFmtId="0" fontId="25" fillId="13" borderId="2" xfId="0" applyFont="1" applyFill="1" applyBorder="1" applyAlignment="1">
      <alignment horizontal="left"/>
    </xf>
    <xf numFmtId="0" fontId="0" fillId="0" borderId="0" xfId="0" applyFont="1" applyFill="1"/>
    <xf numFmtId="0" fontId="12" fillId="0" borderId="0" xfId="0" applyFont="1" applyAlignment="1">
      <alignment vertical="center"/>
    </xf>
    <xf numFmtId="2" fontId="0" fillId="0" borderId="0" xfId="0" applyNumberFormat="1" applyFill="1"/>
    <xf numFmtId="0" fontId="0" fillId="0" borderId="1" xfId="0" applyFont="1" applyFill="1" applyBorder="1"/>
    <xf numFmtId="0" fontId="22" fillId="0" borderId="1" xfId="0" applyFont="1" applyFill="1" applyBorder="1"/>
    <xf numFmtId="164" fontId="0" fillId="0" borderId="1" xfId="0" applyNumberFormat="1" applyFill="1" applyBorder="1"/>
    <xf numFmtId="164" fontId="12" fillId="0" borderId="0" xfId="2" applyFont="1" applyFill="1" applyBorder="1" applyAlignment="1">
      <alignment horizontal="center" vertical="center"/>
    </xf>
    <xf numFmtId="0" fontId="11" fillId="0" borderId="0" xfId="0" applyFont="1" applyFill="1" applyAlignment="1">
      <alignment vertical="center"/>
    </xf>
    <xf numFmtId="0" fontId="11" fillId="0" borderId="0" xfId="0" applyFont="1" applyFill="1" applyBorder="1" applyAlignment="1">
      <alignment vertical="center" wrapText="1"/>
    </xf>
    <xf numFmtId="0" fontId="15" fillId="0" borderId="0" xfId="0" applyFont="1" applyFill="1" applyBorder="1" applyAlignment="1">
      <alignment vertical="center" wrapText="1"/>
    </xf>
    <xf numFmtId="0" fontId="11" fillId="0" borderId="0" xfId="0" applyFont="1" applyFill="1" applyAlignment="1">
      <alignment horizontal="center" vertical="center"/>
    </xf>
    <xf numFmtId="0" fontId="12" fillId="0" borderId="0" xfId="0" applyFont="1" applyFill="1" applyAlignment="1">
      <alignment vertical="center"/>
    </xf>
    <xf numFmtId="0" fontId="11" fillId="0" borderId="0" xfId="0" applyFont="1" applyFill="1" applyBorder="1" applyAlignment="1">
      <alignment vertical="center"/>
    </xf>
    <xf numFmtId="0" fontId="15" fillId="0" borderId="1"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1" fillId="0" borderId="1" xfId="0" applyFont="1" applyFill="1" applyBorder="1" applyAlignment="1">
      <alignment horizontal="center" vertical="top"/>
    </xf>
    <xf numFmtId="164" fontId="12" fillId="0" borderId="1" xfId="2" applyFont="1" applyFill="1" applyBorder="1" applyAlignment="1">
      <alignment vertical="top"/>
    </xf>
    <xf numFmtId="0" fontId="20" fillId="0" borderId="0" xfId="0" applyFont="1" applyFill="1"/>
    <xf numFmtId="0" fontId="12" fillId="0" borderId="0" xfId="0" applyFont="1" applyFill="1"/>
    <xf numFmtId="0" fontId="12" fillId="0" borderId="0" xfId="0" applyFont="1" applyFill="1" applyAlignment="1"/>
    <xf numFmtId="0" fontId="11" fillId="0" borderId="0" xfId="0" applyFont="1" applyFill="1"/>
    <xf numFmtId="164" fontId="12" fillId="0" borderId="0" xfId="0" applyNumberFormat="1" applyFont="1" applyFill="1"/>
    <xf numFmtId="3" fontId="12" fillId="0" borderId="0" xfId="0" applyNumberFormat="1" applyFont="1" applyFill="1"/>
    <xf numFmtId="1" fontId="11" fillId="0" borderId="0" xfId="0" applyNumberFormat="1" applyFont="1" applyFill="1"/>
    <xf numFmtId="164" fontId="12" fillId="0" borderId="0" xfId="0" applyNumberFormat="1" applyFont="1" applyFill="1" applyAlignment="1">
      <alignment horizontal="right"/>
    </xf>
    <xf numFmtId="0" fontId="12" fillId="0" borderId="1" xfId="2" applyNumberFormat="1" applyFont="1" applyFill="1" applyBorder="1" applyAlignment="1">
      <alignment horizontal="left" vertical="top" wrapText="1"/>
    </xf>
    <xf numFmtId="0" fontId="12" fillId="0" borderId="0" xfId="0" applyNumberFormat="1" applyFont="1" applyFill="1" applyAlignment="1">
      <alignment vertical="top"/>
    </xf>
    <xf numFmtId="0" fontId="11" fillId="0" borderId="0" xfId="0" applyNumberFormat="1" applyFont="1" applyFill="1" applyBorder="1" applyAlignment="1">
      <alignment horizontal="center" vertical="top" wrapText="1"/>
    </xf>
    <xf numFmtId="0" fontId="15" fillId="0" borderId="1" xfId="0" applyNumberFormat="1" applyFont="1" applyFill="1" applyBorder="1" applyAlignment="1">
      <alignment horizontal="center" vertical="top" wrapText="1"/>
    </xf>
    <xf numFmtId="0" fontId="11" fillId="0" borderId="1" xfId="2" applyNumberFormat="1" applyFont="1" applyFill="1" applyBorder="1" applyAlignment="1">
      <alignment horizontal="center" vertical="top"/>
    </xf>
    <xf numFmtId="0" fontId="11" fillId="0" borderId="1" xfId="2" applyNumberFormat="1" applyFont="1" applyFill="1" applyBorder="1" applyAlignment="1">
      <alignment horizontal="left" vertical="top" wrapText="1"/>
    </xf>
    <xf numFmtId="0" fontId="12" fillId="0" borderId="0" xfId="0" applyNumberFormat="1" applyFont="1" applyFill="1" applyAlignment="1">
      <alignment horizontal="right" vertical="top"/>
    </xf>
    <xf numFmtId="0" fontId="12" fillId="0" borderId="1" xfId="0" applyFont="1" applyFill="1" applyBorder="1" applyAlignment="1">
      <alignment vertical="center"/>
    </xf>
    <xf numFmtId="0" fontId="12" fillId="0" borderId="1" xfId="0" applyFont="1" applyFill="1" applyBorder="1" applyAlignment="1">
      <alignment vertical="center" wrapText="1"/>
    </xf>
    <xf numFmtId="0" fontId="11" fillId="0" borderId="1" xfId="0" applyFont="1" applyBorder="1" applyAlignment="1">
      <alignment horizontal="left" vertical="center" wrapText="1"/>
    </xf>
    <xf numFmtId="0" fontId="15" fillId="0" borderId="1" xfId="0" applyFont="1" applyBorder="1" applyAlignment="1">
      <alignment horizontal="left" vertical="center" wrapText="1"/>
    </xf>
    <xf numFmtId="0" fontId="21" fillId="0" borderId="1" xfId="0" applyFont="1" applyBorder="1" applyAlignment="1">
      <alignment horizontal="left" vertical="center" wrapText="1"/>
    </xf>
    <xf numFmtId="0" fontId="11" fillId="0" borderId="1" xfId="0" applyFont="1" applyFill="1" applyBorder="1" applyAlignment="1">
      <alignment horizontal="center" vertical="center" wrapText="1"/>
    </xf>
    <xf numFmtId="0" fontId="11" fillId="0" borderId="0" xfId="0" applyNumberFormat="1" applyFont="1" applyFill="1" applyAlignment="1">
      <alignment vertical="top"/>
    </xf>
    <xf numFmtId="0" fontId="11" fillId="0" borderId="1" xfId="0" applyFont="1" applyFill="1" applyBorder="1" applyAlignment="1">
      <alignment vertical="center" wrapText="1"/>
    </xf>
    <xf numFmtId="0" fontId="12" fillId="0" borderId="0" xfId="0" applyFont="1" applyAlignment="1">
      <alignment vertical="center"/>
    </xf>
    <xf numFmtId="0" fontId="15" fillId="0" borderId="1" xfId="0" applyFont="1" applyFill="1" applyBorder="1" applyAlignment="1">
      <alignment horizontal="center" vertical="center" wrapText="1"/>
    </xf>
    <xf numFmtId="164" fontId="22" fillId="0" borderId="0" xfId="0" applyNumberFormat="1" applyFont="1" applyFill="1"/>
    <xf numFmtId="164" fontId="12" fillId="0" borderId="0" xfId="2" applyNumberFormat="1" applyFont="1" applyFill="1" applyBorder="1" applyAlignment="1">
      <alignment horizontal="left" vertical="center" wrapText="1"/>
    </xf>
    <xf numFmtId="0" fontId="12" fillId="0" borderId="0" xfId="0" applyFont="1"/>
    <xf numFmtId="0" fontId="21" fillId="0" borderId="0" xfId="0" applyFont="1" applyAlignment="1">
      <alignment horizontal="left"/>
    </xf>
    <xf numFmtId="0" fontId="12" fillId="0" borderId="0" xfId="0" applyFont="1" applyFill="1" applyAlignment="1">
      <alignment horizontal="left"/>
    </xf>
    <xf numFmtId="0" fontId="12" fillId="0" borderId="0" xfId="0" applyFont="1" applyAlignment="1">
      <alignment horizontal="left"/>
    </xf>
    <xf numFmtId="0" fontId="21" fillId="0" borderId="0" xfId="0" applyFont="1" applyFill="1" applyAlignment="1">
      <alignment horizontal="left"/>
    </xf>
    <xf numFmtId="0" fontId="21" fillId="0" borderId="0" xfId="0" applyNumberFormat="1" applyFont="1" applyFill="1" applyBorder="1" applyAlignment="1">
      <alignment horizontal="center" vertical="center"/>
    </xf>
    <xf numFmtId="0" fontId="21" fillId="0" borderId="1" xfId="0" applyNumberFormat="1" applyFont="1" applyFill="1" applyBorder="1" applyAlignment="1">
      <alignment vertical="center" wrapText="1"/>
    </xf>
    <xf numFmtId="0" fontId="21" fillId="0" borderId="1" xfId="0" applyNumberFormat="1" applyFont="1" applyFill="1" applyBorder="1" applyAlignment="1">
      <alignment vertical="center"/>
    </xf>
    <xf numFmtId="0" fontId="21" fillId="0" borderId="5" xfId="0" applyNumberFormat="1" applyFont="1" applyFill="1" applyBorder="1" applyAlignment="1">
      <alignment vertical="center" wrapText="1"/>
    </xf>
    <xf numFmtId="9" fontId="0" fillId="0" borderId="0" xfId="0" applyNumberFormat="1" applyBorder="1"/>
    <xf numFmtId="3" fontId="13" fillId="0" borderId="1" xfId="0" applyNumberFormat="1" applyFont="1" applyFill="1" applyBorder="1" applyAlignment="1">
      <alignment horizontal="right" vertical="top" wrapText="1"/>
    </xf>
    <xf numFmtId="3" fontId="21" fillId="0" borderId="1" xfId="0" applyNumberFormat="1" applyFont="1" applyFill="1" applyBorder="1" applyAlignment="1">
      <alignment horizontal="right" vertical="top" wrapText="1"/>
    </xf>
    <xf numFmtId="3" fontId="21" fillId="0" borderId="5" xfId="0" applyNumberFormat="1" applyFont="1" applyFill="1" applyBorder="1" applyAlignment="1">
      <alignment vertical="center"/>
    </xf>
    <xf numFmtId="3" fontId="21" fillId="0" borderId="6" xfId="0" applyNumberFormat="1" applyFont="1" applyFill="1" applyBorder="1" applyAlignment="1">
      <alignment horizontal="right" vertical="top" wrapText="1"/>
    </xf>
    <xf numFmtId="3" fontId="13" fillId="10" borderId="1" xfId="0" applyNumberFormat="1" applyFont="1" applyFill="1" applyBorder="1" applyAlignment="1">
      <alignment horizontal="right" vertical="top" wrapText="1"/>
    </xf>
    <xf numFmtId="0" fontId="13" fillId="7" borderId="1" xfId="0" applyFont="1" applyFill="1" applyBorder="1" applyAlignment="1">
      <alignment horizontal="left" vertical="center"/>
    </xf>
    <xf numFmtId="0" fontId="25" fillId="7" borderId="1" xfId="0" applyFont="1" applyFill="1" applyBorder="1" applyAlignment="1">
      <alignment horizontal="left"/>
    </xf>
    <xf numFmtId="0" fontId="21" fillId="7" borderId="1" xfId="0" applyNumberFormat="1" applyFont="1" applyFill="1" applyBorder="1" applyAlignment="1">
      <alignment vertical="center"/>
    </xf>
    <xf numFmtId="3" fontId="13" fillId="7" borderId="1" xfId="0" applyNumberFormat="1" applyFont="1" applyFill="1" applyBorder="1" applyAlignment="1">
      <alignment horizontal="right" vertical="top" wrapText="1"/>
    </xf>
    <xf numFmtId="0" fontId="25" fillId="0" borderId="1" xfId="0" applyFont="1" applyFill="1" applyBorder="1" applyAlignment="1">
      <alignment horizontal="left" vertical="center"/>
    </xf>
    <xf numFmtId="14" fontId="12" fillId="0" borderId="1" xfId="0" applyNumberFormat="1" applyFont="1" applyFill="1" applyBorder="1" applyAlignment="1">
      <alignment horizontal="left"/>
    </xf>
    <xf numFmtId="3" fontId="13" fillId="0" borderId="6" xfId="0" applyNumberFormat="1" applyFont="1" applyFill="1" applyBorder="1" applyAlignment="1">
      <alignment horizontal="right" vertical="top"/>
    </xf>
    <xf numFmtId="0" fontId="0" fillId="2" borderId="0" xfId="0" applyFill="1"/>
    <xf numFmtId="0" fontId="0" fillId="2" borderId="0" xfId="0" applyFill="1" applyBorder="1"/>
    <xf numFmtId="0" fontId="25" fillId="2" borderId="1" xfId="0" applyFont="1" applyFill="1" applyBorder="1" applyAlignment="1">
      <alignment horizontal="left"/>
    </xf>
    <xf numFmtId="0" fontId="25" fillId="2" borderId="1" xfId="0" applyFont="1" applyFill="1" applyBorder="1" applyAlignment="1">
      <alignment horizontal="right"/>
    </xf>
    <xf numFmtId="3" fontId="13" fillId="0" borderId="6" xfId="0" applyNumberFormat="1" applyFont="1" applyFill="1" applyBorder="1" applyAlignment="1">
      <alignment horizontal="right" vertical="top" wrapText="1"/>
    </xf>
    <xf numFmtId="3" fontId="13" fillId="0" borderId="5" xfId="0" applyNumberFormat="1" applyFont="1" applyFill="1" applyBorder="1" applyAlignment="1">
      <alignment vertical="center"/>
    </xf>
    <xf numFmtId="14" fontId="12" fillId="2" borderId="1" xfId="0" applyNumberFormat="1" applyFont="1" applyFill="1" applyBorder="1" applyAlignment="1">
      <alignment horizontal="left"/>
    </xf>
    <xf numFmtId="3" fontId="21" fillId="0" borderId="6" xfId="0" applyNumberFormat="1" applyFont="1" applyFill="1" applyBorder="1" applyAlignment="1">
      <alignment horizontal="right"/>
    </xf>
    <xf numFmtId="3" fontId="21" fillId="0" borderId="0" xfId="0" applyNumberFormat="1" applyFont="1" applyFill="1" applyBorder="1" applyAlignment="1">
      <alignment horizontal="right"/>
    </xf>
    <xf numFmtId="3" fontId="21" fillId="0" borderId="0" xfId="0" applyNumberFormat="1" applyFont="1" applyFill="1" applyBorder="1" applyAlignment="1">
      <alignment vertical="center"/>
    </xf>
    <xf numFmtId="0" fontId="29" fillId="0" borderId="0" xfId="0" applyFont="1" applyFill="1" applyBorder="1" applyAlignment="1">
      <alignment horizontal="left"/>
    </xf>
    <xf numFmtId="0" fontId="25" fillId="3" borderId="1" xfId="0" applyFont="1" applyFill="1" applyBorder="1" applyAlignment="1">
      <alignment horizontal="left" vertical="center"/>
    </xf>
    <xf numFmtId="3" fontId="30" fillId="3" borderId="1" xfId="0" applyNumberFormat="1" applyFont="1" applyFill="1" applyBorder="1" applyAlignment="1">
      <alignment horizontal="right"/>
    </xf>
    <xf numFmtId="0" fontId="30" fillId="3" borderId="1" xfId="0" applyFont="1" applyFill="1" applyBorder="1" applyAlignment="1">
      <alignment horizontal="right"/>
    </xf>
    <xf numFmtId="4" fontId="0" fillId="0" borderId="0" xfId="0" applyNumberFormat="1"/>
    <xf numFmtId="0" fontId="0" fillId="0" borderId="0" xfId="0" applyAlignment="1">
      <alignment horizontal="left"/>
    </xf>
    <xf numFmtId="0" fontId="0" fillId="0" borderId="0" xfId="0" applyAlignment="1">
      <alignment horizontal="right"/>
    </xf>
    <xf numFmtId="0" fontId="13" fillId="0" borderId="0" xfId="0" applyFont="1" applyFill="1" applyBorder="1" applyAlignment="1">
      <alignment horizontal="left" vertical="center"/>
    </xf>
    <xf numFmtId="0" fontId="13" fillId="0" borderId="0" xfId="0" applyFont="1" applyFill="1" applyBorder="1" applyAlignment="1">
      <alignment horizontal="right" vertical="center"/>
    </xf>
    <xf numFmtId="3" fontId="0" fillId="0" borderId="0" xfId="0" applyNumberFormat="1" applyAlignment="1">
      <alignment horizontal="right"/>
    </xf>
    <xf numFmtId="0" fontId="21" fillId="0" borderId="0" xfId="0" applyFont="1" applyFill="1" applyBorder="1" applyAlignment="1"/>
    <xf numFmtId="0" fontId="21" fillId="0" borderId="0" xfId="0" applyFont="1" applyFill="1" applyBorder="1" applyAlignment="1">
      <alignment horizontal="left"/>
    </xf>
    <xf numFmtId="0" fontId="13" fillId="0" borderId="0" xfId="0" applyFont="1" applyBorder="1" applyAlignment="1">
      <alignment horizontal="right"/>
    </xf>
    <xf numFmtId="0" fontId="21" fillId="0" borderId="0" xfId="0" applyFont="1" applyFill="1" applyBorder="1" applyAlignment="1">
      <alignment horizontal="right"/>
    </xf>
    <xf numFmtId="4" fontId="13" fillId="0" borderId="0" xfId="0" applyNumberFormat="1" applyFont="1" applyBorder="1" applyAlignment="1">
      <alignment horizontal="right"/>
    </xf>
    <xf numFmtId="0" fontId="12" fillId="0" borderId="0" xfId="0" applyFont="1" applyBorder="1" applyAlignment="1">
      <alignment vertical="center" wrapText="1"/>
    </xf>
    <xf numFmtId="0" fontId="0" fillId="0" borderId="0" xfId="0" applyBorder="1" applyAlignment="1">
      <alignment vertical="center" wrapText="1"/>
    </xf>
    <xf numFmtId="3" fontId="13" fillId="0" borderId="0" xfId="0" applyNumberFormat="1" applyFont="1" applyFill="1" applyBorder="1" applyAlignment="1">
      <alignment horizontal="left" vertical="center"/>
    </xf>
    <xf numFmtId="0" fontId="0" fillId="10" borderId="0" xfId="0" applyFill="1" applyBorder="1"/>
    <xf numFmtId="0" fontId="12" fillId="0" borderId="1" xfId="0" applyFont="1" applyBorder="1" applyAlignment="1">
      <alignment vertical="center"/>
    </xf>
    <xf numFmtId="2" fontId="0" fillId="0" borderId="0" xfId="0" applyNumberFormat="1" applyFill="1" applyBorder="1"/>
    <xf numFmtId="0" fontId="12" fillId="0" borderId="0" xfId="0" applyFont="1" applyFill="1" applyBorder="1" applyAlignment="1">
      <alignment vertical="center" wrapText="1"/>
    </xf>
    <xf numFmtId="0" fontId="13" fillId="0" borderId="0" xfId="0" applyFont="1" applyFill="1" applyBorder="1" applyAlignment="1">
      <alignment horizontal="right"/>
    </xf>
    <xf numFmtId="0" fontId="13" fillId="0" borderId="0" xfId="0" applyFont="1" applyBorder="1" applyAlignment="1">
      <alignment horizontal="right" wrapText="1"/>
    </xf>
    <xf numFmtId="0" fontId="13" fillId="0" borderId="0" xfId="0" applyFont="1" applyAlignment="1">
      <alignment horizontal="right"/>
    </xf>
    <xf numFmtId="0" fontId="13" fillId="0" borderId="0" xfId="0" applyFont="1" applyFill="1" applyAlignment="1">
      <alignment horizontal="right"/>
    </xf>
    <xf numFmtId="3" fontId="25" fillId="0" borderId="1" xfId="0" applyNumberFormat="1" applyFont="1" applyFill="1" applyBorder="1" applyAlignment="1">
      <alignment horizontal="right"/>
    </xf>
    <xf numFmtId="0" fontId="25" fillId="8" borderId="1" xfId="0" applyFont="1" applyFill="1" applyBorder="1" applyAlignment="1">
      <alignment horizontal="right"/>
    </xf>
    <xf numFmtId="0" fontId="12" fillId="0" borderId="0" xfId="0" applyFont="1" applyAlignment="1">
      <alignment vertical="center"/>
    </xf>
    <xf numFmtId="0" fontId="11" fillId="0" borderId="2" xfId="0" applyFont="1" applyFill="1" applyBorder="1" applyAlignment="1">
      <alignment horizontal="right" vertical="center" wrapText="1"/>
    </xf>
    <xf numFmtId="0" fontId="11" fillId="0" borderId="3" xfId="0" applyFont="1" applyFill="1" applyBorder="1" applyAlignment="1">
      <alignment horizontal="right" vertical="center" wrapText="1"/>
    </xf>
    <xf numFmtId="0" fontId="15" fillId="0" borderId="1" xfId="0" applyFont="1" applyBorder="1" applyAlignment="1">
      <alignment horizontal="right"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2" fillId="0" borderId="0" xfId="0" applyFont="1" applyAlignment="1">
      <alignment horizontal="left"/>
    </xf>
    <xf numFmtId="0" fontId="12" fillId="0" borderId="0" xfId="0" applyFont="1" applyAlignment="1">
      <alignment vertical="center"/>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5" fillId="0" borderId="2" xfId="0" applyNumberFormat="1" applyFont="1" applyFill="1" applyBorder="1" applyAlignment="1">
      <alignment horizontal="center" vertical="top" wrapText="1"/>
    </xf>
    <xf numFmtId="0" fontId="15" fillId="0" borderId="3"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0" fillId="0" borderId="0" xfId="0" applyBorder="1" applyAlignment="1">
      <alignment vertical="center" wrapText="1"/>
    </xf>
    <xf numFmtId="0" fontId="21" fillId="0" borderId="0" xfId="0" applyNumberFormat="1" applyFont="1" applyFill="1" applyBorder="1" applyAlignment="1">
      <alignment horizontal="center" vertical="center"/>
    </xf>
    <xf numFmtId="0" fontId="12" fillId="0" borderId="0" xfId="0" applyFont="1" applyFill="1" applyBorder="1" applyAlignment="1">
      <alignment vertical="center" wrapText="1"/>
    </xf>
    <xf numFmtId="0" fontId="31" fillId="0" borderId="0" xfId="0" applyFont="1" applyBorder="1" applyAlignment="1">
      <alignment horizontal="center" vertical="center" wrapText="1"/>
    </xf>
    <xf numFmtId="0" fontId="11" fillId="0" borderId="0" xfId="0" applyFont="1" applyBorder="1" applyAlignment="1">
      <alignment horizontal="center" vertical="center" wrapText="1"/>
    </xf>
  </cellXfs>
  <cellStyles count="3">
    <cellStyle name="Обычный" xfId="0" builtinId="0"/>
    <cellStyle name="Обычный 2" xfId="1" xr:uid="{00000000-0005-0000-0000-000001000000}"/>
    <cellStyle name="Финансовый"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AG131"/>
  <sheetViews>
    <sheetView topLeftCell="A109" zoomScale="54" zoomScaleNormal="54" workbookViewId="0">
      <selection activeCell="B98" sqref="B98"/>
    </sheetView>
  </sheetViews>
  <sheetFormatPr defaultRowHeight="15" x14ac:dyDescent="0.25"/>
  <cols>
    <col min="1" max="1" width="5.28515625" style="9" customWidth="1"/>
    <col min="2" max="2" width="46.7109375" style="9" customWidth="1"/>
    <col min="3" max="3" width="10.140625" style="9" hidden="1" customWidth="1"/>
    <col min="4" max="4" width="8.85546875" style="9" hidden="1" customWidth="1"/>
    <col min="5" max="5" width="13" style="9" hidden="1" customWidth="1"/>
    <col min="6" max="6" width="14.28515625" style="9" hidden="1" customWidth="1"/>
    <col min="7" max="7" width="10.5703125" style="9" hidden="1" customWidth="1"/>
    <col min="8" max="8" width="12.7109375" style="9" hidden="1" customWidth="1"/>
    <col min="9" max="10" width="14.28515625" style="9" hidden="1" customWidth="1"/>
    <col min="11" max="11" width="13.7109375" style="16" hidden="1" customWidth="1"/>
    <col min="12" max="12" width="15.42578125" style="60" hidden="1" customWidth="1"/>
    <col min="13" max="13" width="19" style="16" hidden="1" customWidth="1"/>
    <col min="14" max="14" width="15.140625" style="58" hidden="1" customWidth="1"/>
    <col min="15" max="15" width="20" style="16" hidden="1" customWidth="1"/>
    <col min="16" max="16" width="17.28515625" style="58" hidden="1" customWidth="1"/>
    <col min="17" max="17" width="24.85546875" style="16" hidden="1" customWidth="1"/>
    <col min="18" max="18" width="10.5703125" style="9" hidden="1" customWidth="1"/>
    <col min="19" max="19" width="0" style="11" hidden="1" customWidth="1"/>
    <col min="20" max="20" width="0" style="9" hidden="1" customWidth="1"/>
    <col min="21" max="21" width="0" style="11" hidden="1" customWidth="1"/>
    <col min="22" max="22" width="0" style="9" hidden="1" customWidth="1"/>
    <col min="23" max="23" width="0" style="11" hidden="1" customWidth="1"/>
    <col min="24" max="24" width="0" style="9" hidden="1" customWidth="1"/>
    <col min="25" max="25" width="0" style="11" hidden="1" customWidth="1"/>
    <col min="26" max="26" width="0" style="9" hidden="1" customWidth="1"/>
    <col min="27" max="27" width="17.5703125" style="58" hidden="1" customWidth="1"/>
    <col min="28" max="28" width="22.140625" style="9" hidden="1" customWidth="1"/>
    <col min="29" max="29" width="22.140625" style="9" customWidth="1"/>
    <col min="30" max="30" width="19.42578125" style="16" customWidth="1"/>
    <col min="31" max="31" width="14.5703125" style="9" customWidth="1"/>
    <col min="32" max="32" width="24.7109375" style="9" customWidth="1"/>
    <col min="33" max="16384" width="9.140625" style="9"/>
  </cols>
  <sheetData>
    <row r="3" spans="1:32" ht="15.75" x14ac:dyDescent="0.25">
      <c r="B3" s="1"/>
      <c r="C3" s="45" t="s">
        <v>155</v>
      </c>
      <c r="D3" s="2"/>
      <c r="E3" s="2"/>
      <c r="F3" s="2"/>
    </row>
    <row r="4" spans="1:32" x14ac:dyDescent="0.25">
      <c r="B4" s="1"/>
      <c r="C4" s="4"/>
      <c r="D4" s="2"/>
      <c r="E4" s="2"/>
      <c r="F4" s="2"/>
    </row>
    <row r="5" spans="1:32" x14ac:dyDescent="0.25">
      <c r="B5" s="3" t="s">
        <v>105</v>
      </c>
      <c r="C5" s="409" t="s">
        <v>110</v>
      </c>
      <c r="D5" s="409"/>
      <c r="E5" s="409"/>
      <c r="F5" s="2"/>
    </row>
    <row r="6" spans="1:32" x14ac:dyDescent="0.25">
      <c r="B6" s="3" t="s">
        <v>106</v>
      </c>
      <c r="C6" s="5"/>
      <c r="D6" s="5"/>
      <c r="E6" s="5"/>
      <c r="F6" s="2"/>
    </row>
    <row r="7" spans="1:32" x14ac:dyDescent="0.25">
      <c r="B7" s="3" t="s">
        <v>107</v>
      </c>
      <c r="C7" s="5"/>
      <c r="D7" s="5"/>
      <c r="E7" s="5"/>
      <c r="F7" s="2"/>
    </row>
    <row r="8" spans="1:32" x14ac:dyDescent="0.25">
      <c r="B8" s="3" t="s">
        <v>108</v>
      </c>
      <c r="C8" s="409" t="s">
        <v>111</v>
      </c>
      <c r="D8" s="409"/>
      <c r="E8" s="6"/>
      <c r="F8" s="2"/>
    </row>
    <row r="9" spans="1:32" ht="21.75" customHeight="1" x14ac:dyDescent="0.25">
      <c r="B9" s="3" t="s">
        <v>109</v>
      </c>
      <c r="C9" s="409">
        <v>42064000</v>
      </c>
      <c r="D9" s="409"/>
      <c r="E9" s="7"/>
      <c r="I9" s="13"/>
    </row>
    <row r="10" spans="1:32" x14ac:dyDescent="0.25">
      <c r="A10" s="1"/>
      <c r="B10" s="1"/>
      <c r="C10" s="1"/>
      <c r="D10" s="1"/>
      <c r="E10" s="1"/>
      <c r="F10" s="1"/>
      <c r="G10" s="1"/>
      <c r="H10" s="1"/>
      <c r="I10" s="12"/>
    </row>
    <row r="11" spans="1:32" s="10" customFormat="1" ht="42.75" customHeight="1" x14ac:dyDescent="0.25">
      <c r="A11" s="406" t="s">
        <v>0</v>
      </c>
      <c r="B11" s="407" t="s">
        <v>1</v>
      </c>
      <c r="C11" s="404" t="s">
        <v>12</v>
      </c>
      <c r="D11" s="404" t="s">
        <v>11</v>
      </c>
      <c r="E11" s="404" t="s">
        <v>7</v>
      </c>
      <c r="F11" s="404" t="s">
        <v>2</v>
      </c>
      <c r="G11" s="86" t="s">
        <v>3</v>
      </c>
      <c r="H11" s="86"/>
      <c r="I11" s="404" t="s">
        <v>6</v>
      </c>
      <c r="J11" s="86" t="s">
        <v>130</v>
      </c>
      <c r="K11" s="86" t="s">
        <v>136</v>
      </c>
      <c r="L11" s="404" t="s">
        <v>149</v>
      </c>
      <c r="M11" s="404" t="s">
        <v>150</v>
      </c>
      <c r="N11" s="404" t="s">
        <v>151</v>
      </c>
      <c r="O11" s="404" t="s">
        <v>150</v>
      </c>
      <c r="P11" s="404" t="s">
        <v>152</v>
      </c>
      <c r="Q11" s="404" t="s">
        <v>150</v>
      </c>
      <c r="R11" s="86"/>
      <c r="S11" s="86"/>
      <c r="T11" s="86"/>
      <c r="U11" s="86"/>
      <c r="V11" s="86"/>
      <c r="W11" s="86"/>
      <c r="X11" s="86"/>
      <c r="Y11" s="86"/>
      <c r="Z11" s="86"/>
      <c r="AA11" s="87"/>
      <c r="AB11" s="87"/>
      <c r="AC11" s="404" t="s">
        <v>204</v>
      </c>
      <c r="AD11" s="404" t="s">
        <v>201</v>
      </c>
      <c r="AE11" s="404" t="s">
        <v>202</v>
      </c>
      <c r="AF11" s="404" t="s">
        <v>203</v>
      </c>
    </row>
    <row r="12" spans="1:32" s="10" customFormat="1" ht="78.75" x14ac:dyDescent="0.25">
      <c r="A12" s="406"/>
      <c r="B12" s="408"/>
      <c r="C12" s="405"/>
      <c r="D12" s="405"/>
      <c r="E12" s="405"/>
      <c r="F12" s="405"/>
      <c r="G12" s="86" t="s">
        <v>4</v>
      </c>
      <c r="H12" s="86" t="s">
        <v>5</v>
      </c>
      <c r="I12" s="405"/>
      <c r="J12" s="86"/>
      <c r="K12" s="86"/>
      <c r="L12" s="405"/>
      <c r="M12" s="405"/>
      <c r="N12" s="405"/>
      <c r="O12" s="405"/>
      <c r="P12" s="405"/>
      <c r="Q12" s="405"/>
      <c r="R12" s="86" t="s">
        <v>131</v>
      </c>
      <c r="S12" s="86"/>
      <c r="T12" s="86" t="s">
        <v>132</v>
      </c>
      <c r="U12" s="86"/>
      <c r="V12" s="86" t="s">
        <v>133</v>
      </c>
      <c r="W12" s="86"/>
      <c r="X12" s="86" t="s">
        <v>134</v>
      </c>
      <c r="Y12" s="86"/>
      <c r="Z12" s="86" t="s">
        <v>135</v>
      </c>
      <c r="AA12" s="88" t="s">
        <v>174</v>
      </c>
      <c r="AB12" s="88" t="s">
        <v>175</v>
      </c>
      <c r="AC12" s="405"/>
      <c r="AD12" s="405"/>
      <c r="AE12" s="405"/>
      <c r="AF12" s="405"/>
    </row>
    <row r="13" spans="1:32" ht="18.75" x14ac:dyDescent="0.3">
      <c r="A13" s="43">
        <v>1</v>
      </c>
      <c r="B13" s="123" t="s">
        <v>20</v>
      </c>
      <c r="C13" s="104"/>
      <c r="D13" s="104"/>
      <c r="E13" s="104"/>
      <c r="F13" s="73">
        <f>F14+F23+F25+F26+F27+F28+F96</f>
        <v>25749991</v>
      </c>
      <c r="G13" s="73">
        <f>G14+G23+G25+G26+G27+G28+G96</f>
        <v>0</v>
      </c>
      <c r="H13" s="73">
        <f>H14+H23+H25+H26+H27+H28+H96</f>
        <v>0</v>
      </c>
      <c r="I13" s="73">
        <f>I14+I23+I25+I26+I27+I28+I96</f>
        <v>25749991</v>
      </c>
      <c r="J13" s="73">
        <f t="shared" ref="J13:AD13" si="0">J14+J23+J25+J26+J27+J28+J96</f>
        <v>1366</v>
      </c>
      <c r="K13" s="73">
        <f t="shared" si="0"/>
        <v>182425</v>
      </c>
      <c r="L13" s="73">
        <f t="shared" si="0"/>
        <v>2679052.5</v>
      </c>
      <c r="M13" s="73" t="e">
        <f t="shared" si="0"/>
        <v>#VALUE!</v>
      </c>
      <c r="N13" s="73">
        <f t="shared" si="0"/>
        <v>2558257.85</v>
      </c>
      <c r="O13" s="73" t="e">
        <f t="shared" si="0"/>
        <v>#VALUE!</v>
      </c>
      <c r="P13" s="73">
        <f t="shared" si="0"/>
        <v>2388474</v>
      </c>
      <c r="Q13" s="73" t="e">
        <f t="shared" si="0"/>
        <v>#VALUE!</v>
      </c>
      <c r="R13" s="73">
        <f t="shared" si="0"/>
        <v>0</v>
      </c>
      <c r="S13" s="73">
        <f t="shared" si="0"/>
        <v>0</v>
      </c>
      <c r="T13" s="73">
        <f t="shared" si="0"/>
        <v>0</v>
      </c>
      <c r="U13" s="73">
        <f t="shared" si="0"/>
        <v>0</v>
      </c>
      <c r="V13" s="73">
        <f t="shared" si="0"/>
        <v>0</v>
      </c>
      <c r="W13" s="73">
        <f t="shared" si="0"/>
        <v>0</v>
      </c>
      <c r="X13" s="73">
        <f t="shared" si="0"/>
        <v>0</v>
      </c>
      <c r="Y13" s="73">
        <f t="shared" si="0"/>
        <v>0</v>
      </c>
      <c r="Z13" s="73">
        <f t="shared" si="0"/>
        <v>0</v>
      </c>
      <c r="AA13" s="73">
        <f t="shared" si="0"/>
        <v>2756283.83</v>
      </c>
      <c r="AB13" s="73" t="e">
        <f t="shared" si="0"/>
        <v>#VALUE!</v>
      </c>
      <c r="AC13" s="31">
        <f>AC14+AC23+AC25+AC26+AC27+AC28+AC96</f>
        <v>0</v>
      </c>
      <c r="AD13" s="73">
        <f t="shared" si="0"/>
        <v>10947816.18</v>
      </c>
      <c r="AE13" s="73">
        <f>AD13-AC13</f>
        <v>10947816.18</v>
      </c>
      <c r="AF13" s="73"/>
    </row>
    <row r="14" spans="1:32" ht="18.75" x14ac:dyDescent="0.25">
      <c r="A14" s="105"/>
      <c r="B14" s="124" t="s">
        <v>21</v>
      </c>
      <c r="C14" s="107"/>
      <c r="D14" s="36"/>
      <c r="E14" s="36"/>
      <c r="F14" s="108">
        <f>SUM(F15:F21)</f>
        <v>22995460</v>
      </c>
      <c r="G14" s="108">
        <f t="shared" ref="G14:AD14" si="1">SUM(G15:G21)</f>
        <v>0</v>
      </c>
      <c r="H14" s="108">
        <f t="shared" si="1"/>
        <v>0</v>
      </c>
      <c r="I14" s="108">
        <f t="shared" si="1"/>
        <v>22995460</v>
      </c>
      <c r="J14" s="108">
        <f t="shared" si="1"/>
        <v>1366</v>
      </c>
      <c r="K14" s="108">
        <f t="shared" si="1"/>
        <v>2870</v>
      </c>
      <c r="L14" s="108">
        <f t="shared" si="1"/>
        <v>2529333</v>
      </c>
      <c r="M14" s="108">
        <f t="shared" si="1"/>
        <v>0</v>
      </c>
      <c r="N14" s="108">
        <f t="shared" si="1"/>
        <v>2312446</v>
      </c>
      <c r="O14" s="108">
        <f t="shared" si="1"/>
        <v>0</v>
      </c>
      <c r="P14" s="108">
        <f t="shared" si="1"/>
        <v>2250666</v>
      </c>
      <c r="Q14" s="108">
        <f t="shared" si="1"/>
        <v>0</v>
      </c>
      <c r="R14" s="108">
        <f t="shared" si="1"/>
        <v>0</v>
      </c>
      <c r="S14" s="108">
        <f t="shared" si="1"/>
        <v>0</v>
      </c>
      <c r="T14" s="108">
        <f t="shared" si="1"/>
        <v>0</v>
      </c>
      <c r="U14" s="108">
        <f t="shared" si="1"/>
        <v>0</v>
      </c>
      <c r="V14" s="108">
        <f t="shared" si="1"/>
        <v>0</v>
      </c>
      <c r="W14" s="108">
        <f t="shared" si="1"/>
        <v>0</v>
      </c>
      <c r="X14" s="108">
        <f t="shared" si="1"/>
        <v>0</v>
      </c>
      <c r="Y14" s="108">
        <f t="shared" si="1"/>
        <v>0</v>
      </c>
      <c r="Z14" s="108">
        <f t="shared" si="1"/>
        <v>0</v>
      </c>
      <c r="AA14" s="108">
        <f t="shared" si="1"/>
        <v>2637200</v>
      </c>
      <c r="AB14" s="108">
        <f t="shared" si="1"/>
        <v>0</v>
      </c>
      <c r="AC14" s="127">
        <f t="shared" si="1"/>
        <v>0</v>
      </c>
      <c r="AD14" s="108">
        <f t="shared" si="1"/>
        <v>9729645</v>
      </c>
      <c r="AE14" s="74">
        <f t="shared" ref="AE14:AE77" si="2">AD14-AC14</f>
        <v>9729645</v>
      </c>
      <c r="AF14" s="106"/>
    </row>
    <row r="15" spans="1:32" ht="18.75" x14ac:dyDescent="0.3">
      <c r="A15" s="109"/>
      <c r="B15" s="125" t="s">
        <v>13</v>
      </c>
      <c r="C15" s="52" t="s">
        <v>17</v>
      </c>
      <c r="D15" s="19">
        <v>1</v>
      </c>
      <c r="E15" s="32">
        <v>2400000</v>
      </c>
      <c r="F15" s="32">
        <f t="shared" ref="F15:F27" si="3">D15*E15</f>
        <v>2400000</v>
      </c>
      <c r="G15" s="32"/>
      <c r="H15" s="32"/>
      <c r="I15" s="32">
        <f>F15</f>
        <v>2400000</v>
      </c>
      <c r="J15" s="110">
        <v>300</v>
      </c>
      <c r="K15" s="111">
        <v>300</v>
      </c>
      <c r="L15" s="61">
        <v>293000</v>
      </c>
      <c r="M15" s="43"/>
      <c r="N15" s="42">
        <v>293000</v>
      </c>
      <c r="O15" s="44"/>
      <c r="P15" s="42">
        <v>293000</v>
      </c>
      <c r="Q15" s="44"/>
      <c r="R15" s="19"/>
      <c r="S15" s="18"/>
      <c r="T15" s="19"/>
      <c r="U15" s="18"/>
      <c r="V15" s="19"/>
      <c r="W15" s="18"/>
      <c r="X15" s="19"/>
      <c r="Y15" s="18"/>
      <c r="Z15" s="19"/>
      <c r="AA15" s="42">
        <v>293000</v>
      </c>
      <c r="AB15" s="19"/>
      <c r="AC15" s="39">
        <f>Z15</f>
        <v>0</v>
      </c>
      <c r="AD15" s="17">
        <f t="shared" ref="AD15:AD27" si="4">L15+N15+P15+AA15</f>
        <v>1172000</v>
      </c>
      <c r="AE15" s="72">
        <f t="shared" si="2"/>
        <v>1172000</v>
      </c>
      <c r="AF15" s="109"/>
    </row>
    <row r="16" spans="1:32" ht="18.75" x14ac:dyDescent="0.3">
      <c r="A16" s="109"/>
      <c r="B16" s="125" t="s">
        <v>14</v>
      </c>
      <c r="C16" s="52" t="s">
        <v>17</v>
      </c>
      <c r="D16" s="19">
        <v>1</v>
      </c>
      <c r="E16" s="32">
        <v>2160000</v>
      </c>
      <c r="F16" s="32">
        <f t="shared" si="3"/>
        <v>2160000</v>
      </c>
      <c r="G16" s="32"/>
      <c r="H16" s="32"/>
      <c r="I16" s="32">
        <f t="shared" ref="I16:I79" si="5">F16</f>
        <v>2160000</v>
      </c>
      <c r="J16" s="110">
        <v>270</v>
      </c>
      <c r="K16" s="111">
        <v>270</v>
      </c>
      <c r="L16" s="61">
        <v>268000</v>
      </c>
      <c r="M16" s="43"/>
      <c r="N16" s="42">
        <v>268000</v>
      </c>
      <c r="O16" s="44"/>
      <c r="P16" s="42">
        <v>268000</v>
      </c>
      <c r="Q16" s="44"/>
      <c r="R16" s="19"/>
      <c r="S16" s="18"/>
      <c r="T16" s="19"/>
      <c r="U16" s="18"/>
      <c r="V16" s="19"/>
      <c r="W16" s="18"/>
      <c r="X16" s="19"/>
      <c r="Y16" s="18"/>
      <c r="Z16" s="19"/>
      <c r="AA16" s="42">
        <v>268000</v>
      </c>
      <c r="AB16" s="19"/>
      <c r="AC16" s="39">
        <f t="shared" ref="AC16:AC79" si="6">Z16</f>
        <v>0</v>
      </c>
      <c r="AD16" s="17">
        <f t="shared" si="4"/>
        <v>1072000</v>
      </c>
      <c r="AE16" s="72">
        <f t="shared" si="2"/>
        <v>1072000</v>
      </c>
      <c r="AF16" s="109"/>
    </row>
    <row r="17" spans="1:33" ht="44.25" customHeight="1" x14ac:dyDescent="0.3">
      <c r="A17" s="109"/>
      <c r="B17" s="125" t="s">
        <v>117</v>
      </c>
      <c r="C17" s="52" t="s">
        <v>17</v>
      </c>
      <c r="D17" s="19">
        <v>6</v>
      </c>
      <c r="E17" s="32">
        <v>1405910</v>
      </c>
      <c r="F17" s="32">
        <f t="shared" si="3"/>
        <v>8435460</v>
      </c>
      <c r="G17" s="32"/>
      <c r="H17" s="32"/>
      <c r="I17" s="32">
        <f t="shared" si="5"/>
        <v>8435460</v>
      </c>
      <c r="J17" s="32">
        <v>176</v>
      </c>
      <c r="K17" s="17">
        <v>1050</v>
      </c>
      <c r="L17" s="61">
        <v>1585000</v>
      </c>
      <c r="M17" s="43" t="s">
        <v>169</v>
      </c>
      <c r="N17" s="42">
        <v>630333</v>
      </c>
      <c r="O17" s="43" t="s">
        <v>171</v>
      </c>
      <c r="P17" s="42">
        <v>750333</v>
      </c>
      <c r="Q17" s="43" t="s">
        <v>183</v>
      </c>
      <c r="R17" s="19"/>
      <c r="S17" s="18"/>
      <c r="T17" s="19"/>
      <c r="U17" s="18"/>
      <c r="V17" s="19"/>
      <c r="W17" s="18"/>
      <c r="X17" s="19"/>
      <c r="Y17" s="18"/>
      <c r="Z17" s="19"/>
      <c r="AA17" s="42">
        <v>683700</v>
      </c>
      <c r="AB17" s="52" t="s">
        <v>185</v>
      </c>
      <c r="AC17" s="39">
        <f t="shared" si="6"/>
        <v>0</v>
      </c>
      <c r="AD17" s="17">
        <f t="shared" si="4"/>
        <v>3649366</v>
      </c>
      <c r="AE17" s="72">
        <f t="shared" si="2"/>
        <v>3649366</v>
      </c>
      <c r="AF17" s="109"/>
    </row>
    <row r="18" spans="1:33" ht="47.25" x14ac:dyDescent="0.3">
      <c r="A18" s="109"/>
      <c r="B18" s="125" t="s">
        <v>98</v>
      </c>
      <c r="C18" s="52" t="s">
        <v>17</v>
      </c>
      <c r="D18" s="19">
        <v>2</v>
      </c>
      <c r="E18" s="32">
        <v>1200000</v>
      </c>
      <c r="F18" s="32">
        <f t="shared" si="3"/>
        <v>2400000</v>
      </c>
      <c r="G18" s="32"/>
      <c r="H18" s="32"/>
      <c r="I18" s="32">
        <f t="shared" si="5"/>
        <v>2400000</v>
      </c>
      <c r="J18" s="32">
        <v>150</v>
      </c>
      <c r="K18" s="17">
        <v>300</v>
      </c>
      <c r="L18" s="61">
        <v>83333</v>
      </c>
      <c r="M18" s="43" t="s">
        <v>170</v>
      </c>
      <c r="N18" s="42">
        <v>143333</v>
      </c>
      <c r="O18" s="43" t="s">
        <v>172</v>
      </c>
      <c r="P18" s="42">
        <v>109333</v>
      </c>
      <c r="Q18" s="43" t="s">
        <v>173</v>
      </c>
      <c r="R18" s="19"/>
      <c r="S18" s="18"/>
      <c r="T18" s="19"/>
      <c r="U18" s="18"/>
      <c r="V18" s="19"/>
      <c r="W18" s="18"/>
      <c r="X18" s="19"/>
      <c r="Y18" s="18"/>
      <c r="Z18" s="19"/>
      <c r="AA18" s="42">
        <v>82500</v>
      </c>
      <c r="AB18" s="19" t="s">
        <v>184</v>
      </c>
      <c r="AC18" s="39">
        <f t="shared" si="6"/>
        <v>0</v>
      </c>
      <c r="AD18" s="17">
        <f t="shared" si="4"/>
        <v>418499</v>
      </c>
      <c r="AE18" s="72">
        <f t="shared" si="2"/>
        <v>418499</v>
      </c>
      <c r="AF18" s="109"/>
    </row>
    <row r="19" spans="1:33" ht="31.5" x14ac:dyDescent="0.3">
      <c r="A19" s="109"/>
      <c r="B19" s="125" t="s">
        <v>121</v>
      </c>
      <c r="C19" s="52" t="s">
        <v>17</v>
      </c>
      <c r="D19" s="19">
        <v>1</v>
      </c>
      <c r="E19" s="32">
        <v>1600000</v>
      </c>
      <c r="F19" s="32">
        <f t="shared" si="3"/>
        <v>1600000</v>
      </c>
      <c r="G19" s="32"/>
      <c r="H19" s="32"/>
      <c r="I19" s="32">
        <f t="shared" si="5"/>
        <v>1600000</v>
      </c>
      <c r="J19" s="32">
        <v>200</v>
      </c>
      <c r="K19" s="17">
        <v>200</v>
      </c>
      <c r="L19" s="61"/>
      <c r="M19" s="43"/>
      <c r="N19" s="42">
        <v>227780</v>
      </c>
      <c r="O19" s="43" t="s">
        <v>140</v>
      </c>
      <c r="P19" s="42">
        <v>200000</v>
      </c>
      <c r="Q19" s="44" t="s">
        <v>143</v>
      </c>
      <c r="R19" s="19"/>
      <c r="S19" s="18"/>
      <c r="T19" s="19"/>
      <c r="U19" s="18"/>
      <c r="V19" s="19"/>
      <c r="W19" s="18"/>
      <c r="X19" s="19"/>
      <c r="Y19" s="18"/>
      <c r="Z19" s="19"/>
      <c r="AA19" s="42">
        <v>200000</v>
      </c>
      <c r="AB19" s="19"/>
      <c r="AC19" s="39">
        <f t="shared" si="6"/>
        <v>0</v>
      </c>
      <c r="AD19" s="17">
        <f t="shared" si="4"/>
        <v>627780</v>
      </c>
      <c r="AE19" s="72">
        <f t="shared" si="2"/>
        <v>627780</v>
      </c>
      <c r="AF19" s="109"/>
    </row>
    <row r="20" spans="1:33" ht="94.5" x14ac:dyDescent="0.3">
      <c r="A20" s="109"/>
      <c r="B20" s="125" t="s">
        <v>15</v>
      </c>
      <c r="C20" s="52" t="s">
        <v>17</v>
      </c>
      <c r="D20" s="19">
        <v>5</v>
      </c>
      <c r="E20" s="32">
        <v>960000</v>
      </c>
      <c r="F20" s="32">
        <f t="shared" si="3"/>
        <v>4800000</v>
      </c>
      <c r="G20" s="32"/>
      <c r="H20" s="32"/>
      <c r="I20" s="32">
        <f t="shared" si="5"/>
        <v>4800000</v>
      </c>
      <c r="J20" s="32">
        <v>120</v>
      </c>
      <c r="K20" s="17">
        <v>600</v>
      </c>
      <c r="L20" s="61"/>
      <c r="M20" s="43"/>
      <c r="N20" s="61">
        <v>600000</v>
      </c>
      <c r="O20" s="43" t="s">
        <v>156</v>
      </c>
      <c r="P20" s="42">
        <v>480000</v>
      </c>
      <c r="Q20" s="43" t="s">
        <v>157</v>
      </c>
      <c r="R20" s="19"/>
      <c r="S20" s="18"/>
      <c r="T20" s="19"/>
      <c r="U20" s="18"/>
      <c r="V20" s="19"/>
      <c r="W20" s="18"/>
      <c r="X20" s="19"/>
      <c r="Y20" s="18"/>
      <c r="Z20" s="19"/>
      <c r="AA20" s="42">
        <v>960000</v>
      </c>
      <c r="AB20" s="43" t="s">
        <v>191</v>
      </c>
      <c r="AC20" s="39">
        <f t="shared" si="6"/>
        <v>0</v>
      </c>
      <c r="AD20" s="17">
        <f t="shared" si="4"/>
        <v>2040000</v>
      </c>
      <c r="AE20" s="72">
        <f t="shared" si="2"/>
        <v>2040000</v>
      </c>
      <c r="AF20" s="109"/>
    </row>
    <row r="21" spans="1:33" ht="18.75" x14ac:dyDescent="0.3">
      <c r="A21" s="89"/>
      <c r="B21" s="112" t="s">
        <v>99</v>
      </c>
      <c r="C21" s="78" t="s">
        <v>17</v>
      </c>
      <c r="D21" s="25">
        <v>1</v>
      </c>
      <c r="E21" s="47">
        <v>1200000</v>
      </c>
      <c r="F21" s="47">
        <f t="shared" si="3"/>
        <v>1200000</v>
      </c>
      <c r="G21" s="47"/>
      <c r="H21" s="47"/>
      <c r="I21" s="47">
        <f t="shared" si="5"/>
        <v>1200000</v>
      </c>
      <c r="J21" s="80">
        <v>150</v>
      </c>
      <c r="K21" s="80">
        <v>150</v>
      </c>
      <c r="L21" s="21">
        <v>300000</v>
      </c>
      <c r="M21" s="76"/>
      <c r="N21" s="20">
        <v>150000</v>
      </c>
      <c r="O21" s="98"/>
      <c r="P21" s="20">
        <v>150000</v>
      </c>
      <c r="Q21" s="98"/>
      <c r="R21" s="25"/>
      <c r="S21" s="99"/>
      <c r="T21" s="25"/>
      <c r="U21" s="99"/>
      <c r="V21" s="25"/>
      <c r="W21" s="99"/>
      <c r="X21" s="25"/>
      <c r="Y21" s="99"/>
      <c r="Z21" s="25"/>
      <c r="AA21" s="20">
        <v>150000</v>
      </c>
      <c r="AB21" s="25"/>
      <c r="AC21" s="39">
        <f t="shared" si="6"/>
        <v>0</v>
      </c>
      <c r="AD21" s="22">
        <f t="shared" si="4"/>
        <v>750000</v>
      </c>
      <c r="AE21" s="81">
        <f t="shared" si="2"/>
        <v>750000</v>
      </c>
      <c r="AF21" s="89"/>
    </row>
    <row r="22" spans="1:33" ht="18.75" x14ac:dyDescent="0.3">
      <c r="A22" s="89"/>
      <c r="B22" s="112"/>
      <c r="C22" s="78"/>
      <c r="D22" s="25"/>
      <c r="E22" s="47"/>
      <c r="F22" s="47"/>
      <c r="G22" s="47"/>
      <c r="H22" s="47"/>
      <c r="I22" s="47"/>
      <c r="J22" s="80"/>
      <c r="K22" s="80"/>
      <c r="L22" s="21"/>
      <c r="M22" s="76"/>
      <c r="N22" s="20"/>
      <c r="O22" s="98"/>
      <c r="P22" s="20"/>
      <c r="Q22" s="98"/>
      <c r="R22" s="25"/>
      <c r="S22" s="99"/>
      <c r="T22" s="25"/>
      <c r="U22" s="99"/>
      <c r="V22" s="25"/>
      <c r="W22" s="99"/>
      <c r="X22" s="25"/>
      <c r="Y22" s="99"/>
      <c r="Z22" s="25"/>
      <c r="AA22" s="20"/>
      <c r="AB22" s="25"/>
      <c r="AC22" s="39"/>
      <c r="AD22" s="22">
        <f t="shared" si="4"/>
        <v>0</v>
      </c>
      <c r="AE22" s="81">
        <f t="shared" si="2"/>
        <v>0</v>
      </c>
      <c r="AF22" s="89"/>
    </row>
    <row r="23" spans="1:33" ht="63.75" x14ac:dyDescent="0.3">
      <c r="A23" s="90"/>
      <c r="B23" s="113" t="s">
        <v>122</v>
      </c>
      <c r="C23" s="92"/>
      <c r="D23" s="91"/>
      <c r="E23" s="23"/>
      <c r="F23" s="23">
        <v>508440</v>
      </c>
      <c r="G23" s="23"/>
      <c r="H23" s="23"/>
      <c r="I23" s="23">
        <f t="shared" si="5"/>
        <v>508440</v>
      </c>
      <c r="J23" s="80"/>
      <c r="K23" s="80">
        <v>63555</v>
      </c>
      <c r="L23" s="22">
        <v>55539.5</v>
      </c>
      <c r="M23" s="100" t="s">
        <v>141</v>
      </c>
      <c r="N23" s="24">
        <v>55540</v>
      </c>
      <c r="O23" s="81" t="s">
        <v>141</v>
      </c>
      <c r="P23" s="24">
        <v>55540</v>
      </c>
      <c r="Q23" s="81" t="s">
        <v>141</v>
      </c>
      <c r="R23" s="24"/>
      <c r="S23" s="24"/>
      <c r="T23" s="24"/>
      <c r="U23" s="24"/>
      <c r="V23" s="24"/>
      <c r="W23" s="24"/>
      <c r="X23" s="24"/>
      <c r="Y23" s="24"/>
      <c r="Z23" s="24"/>
      <c r="AA23" s="24">
        <v>61150</v>
      </c>
      <c r="AB23" s="101" t="s">
        <v>200</v>
      </c>
      <c r="AC23" s="66">
        <f t="shared" si="6"/>
        <v>0</v>
      </c>
      <c r="AD23" s="129">
        <f t="shared" si="4"/>
        <v>227769.5</v>
      </c>
      <c r="AE23" s="81">
        <f t="shared" si="2"/>
        <v>227769.5</v>
      </c>
      <c r="AF23" s="90"/>
      <c r="AG23" s="33"/>
    </row>
    <row r="24" spans="1:33" ht="32.25" x14ac:dyDescent="0.3">
      <c r="A24" s="90"/>
      <c r="B24" s="113" t="s">
        <v>9</v>
      </c>
      <c r="C24" s="92" t="s">
        <v>18</v>
      </c>
      <c r="D24" s="91">
        <v>8</v>
      </c>
      <c r="E24" s="23">
        <v>200000</v>
      </c>
      <c r="F24" s="23">
        <f t="shared" si="3"/>
        <v>1600000</v>
      </c>
      <c r="G24" s="23"/>
      <c r="H24" s="23"/>
      <c r="I24" s="23">
        <f t="shared" si="5"/>
        <v>1600000</v>
      </c>
      <c r="J24" s="80"/>
      <c r="K24" s="80"/>
      <c r="L24" s="23"/>
      <c r="M24" s="81"/>
      <c r="N24" s="24"/>
      <c r="O24" s="24"/>
      <c r="P24" s="24"/>
      <c r="Q24" s="24"/>
      <c r="R24" s="24"/>
      <c r="S24" s="24"/>
      <c r="T24" s="24"/>
      <c r="U24" s="24"/>
      <c r="V24" s="24"/>
      <c r="W24" s="24"/>
      <c r="X24" s="24"/>
      <c r="Y24" s="24"/>
      <c r="Z24" s="24"/>
      <c r="AA24" s="24"/>
      <c r="AB24" s="24"/>
      <c r="AC24" s="66">
        <f t="shared" si="6"/>
        <v>0</v>
      </c>
      <c r="AD24" s="92">
        <f t="shared" si="4"/>
        <v>0</v>
      </c>
      <c r="AE24" s="81">
        <f t="shared" si="2"/>
        <v>0</v>
      </c>
      <c r="AF24" s="90"/>
    </row>
    <row r="25" spans="1:33" ht="18.75" x14ac:dyDescent="0.3">
      <c r="A25" s="90"/>
      <c r="B25" s="113" t="s">
        <v>22</v>
      </c>
      <c r="C25" s="92"/>
      <c r="D25" s="91">
        <v>8</v>
      </c>
      <c r="E25" s="23">
        <v>20000</v>
      </c>
      <c r="F25" s="23">
        <f t="shared" si="3"/>
        <v>160000</v>
      </c>
      <c r="G25" s="23"/>
      <c r="H25" s="23"/>
      <c r="I25" s="23">
        <f t="shared" si="5"/>
        <v>160000</v>
      </c>
      <c r="J25" s="80"/>
      <c r="K25" s="80">
        <v>20000</v>
      </c>
      <c r="L25" s="22">
        <v>20119</v>
      </c>
      <c r="M25" s="81"/>
      <c r="N25" s="24">
        <v>5375.85</v>
      </c>
      <c r="O25" s="24"/>
      <c r="P25" s="24">
        <v>5843</v>
      </c>
      <c r="Q25" s="24"/>
      <c r="R25" s="24"/>
      <c r="S25" s="24"/>
      <c r="T25" s="24"/>
      <c r="U25" s="24"/>
      <c r="V25" s="24"/>
      <c r="W25" s="24"/>
      <c r="X25" s="24"/>
      <c r="Y25" s="24"/>
      <c r="Z25" s="24"/>
      <c r="AA25" s="24">
        <v>4233.83</v>
      </c>
      <c r="AB25" s="24"/>
      <c r="AC25" s="66">
        <f t="shared" si="6"/>
        <v>0</v>
      </c>
      <c r="AD25" s="130">
        <f t="shared" si="4"/>
        <v>35571.68</v>
      </c>
      <c r="AE25" s="81">
        <f t="shared" si="2"/>
        <v>35571.68</v>
      </c>
      <c r="AF25" s="90"/>
    </row>
    <row r="26" spans="1:33" ht="32.25" x14ac:dyDescent="0.3">
      <c r="A26" s="90"/>
      <c r="B26" s="113" t="s">
        <v>97</v>
      </c>
      <c r="C26" s="82"/>
      <c r="D26" s="91">
        <v>32</v>
      </c>
      <c r="E26" s="23">
        <v>2760</v>
      </c>
      <c r="F26" s="23">
        <f t="shared" si="3"/>
        <v>88320</v>
      </c>
      <c r="G26" s="23"/>
      <c r="H26" s="23"/>
      <c r="I26" s="23">
        <f t="shared" si="5"/>
        <v>88320</v>
      </c>
      <c r="J26" s="80"/>
      <c r="K26" s="80"/>
      <c r="L26" s="23"/>
      <c r="M26" s="81"/>
      <c r="N26" s="24"/>
      <c r="O26" s="24"/>
      <c r="P26" s="24"/>
      <c r="Q26" s="24"/>
      <c r="R26" s="24"/>
      <c r="S26" s="24"/>
      <c r="T26" s="24"/>
      <c r="U26" s="24"/>
      <c r="V26" s="24"/>
      <c r="W26" s="24"/>
      <c r="X26" s="24"/>
      <c r="Y26" s="24"/>
      <c r="Z26" s="24"/>
      <c r="AA26" s="24"/>
      <c r="AB26" s="24"/>
      <c r="AC26" s="66">
        <f t="shared" si="6"/>
        <v>0</v>
      </c>
      <c r="AD26" s="92">
        <f t="shared" si="4"/>
        <v>0</v>
      </c>
      <c r="AE26" s="81">
        <f t="shared" si="2"/>
        <v>0</v>
      </c>
      <c r="AF26" s="116" t="s">
        <v>205</v>
      </c>
    </row>
    <row r="27" spans="1:33" ht="48" x14ac:dyDescent="0.3">
      <c r="A27" s="90"/>
      <c r="B27" s="113" t="s">
        <v>115</v>
      </c>
      <c r="C27" s="82" t="s">
        <v>30</v>
      </c>
      <c r="D27" s="91">
        <v>8</v>
      </c>
      <c r="E27" s="23">
        <v>96000</v>
      </c>
      <c r="F27" s="23">
        <f t="shared" si="3"/>
        <v>768000</v>
      </c>
      <c r="G27" s="23"/>
      <c r="H27" s="23"/>
      <c r="I27" s="23">
        <f t="shared" si="5"/>
        <v>768000</v>
      </c>
      <c r="J27" s="80"/>
      <c r="K27" s="80">
        <v>96000</v>
      </c>
      <c r="L27" s="24">
        <v>74061</v>
      </c>
      <c r="M27" s="81"/>
      <c r="N27" s="24">
        <v>184896</v>
      </c>
      <c r="O27" s="102" t="s">
        <v>158</v>
      </c>
      <c r="P27" s="24">
        <v>76425</v>
      </c>
      <c r="Q27" s="101" t="s">
        <v>144</v>
      </c>
      <c r="R27" s="24"/>
      <c r="S27" s="24"/>
      <c r="T27" s="24"/>
      <c r="U27" s="24"/>
      <c r="V27" s="24"/>
      <c r="W27" s="24"/>
      <c r="X27" s="24"/>
      <c r="Y27" s="24"/>
      <c r="Z27" s="24"/>
      <c r="AA27" s="24">
        <v>53700</v>
      </c>
      <c r="AB27" s="81" t="s">
        <v>192</v>
      </c>
      <c r="AC27" s="66">
        <f t="shared" si="6"/>
        <v>0</v>
      </c>
      <c r="AD27" s="92">
        <f t="shared" si="4"/>
        <v>389082</v>
      </c>
      <c r="AE27" s="81">
        <f t="shared" si="2"/>
        <v>389082</v>
      </c>
      <c r="AF27" s="90"/>
    </row>
    <row r="28" spans="1:33" ht="63.75" x14ac:dyDescent="0.3">
      <c r="A28" s="90"/>
      <c r="B28" s="113" t="s">
        <v>23</v>
      </c>
      <c r="C28" s="82"/>
      <c r="D28" s="91"/>
      <c r="E28" s="23"/>
      <c r="F28" s="23">
        <f>F29+F94</f>
        <v>518411</v>
      </c>
      <c r="G28" s="23">
        <f>G29+G94</f>
        <v>0</v>
      </c>
      <c r="H28" s="23">
        <f>H29+H94</f>
        <v>0</v>
      </c>
      <c r="I28" s="23">
        <f>I29+I94</f>
        <v>518411</v>
      </c>
      <c r="J28" s="23"/>
      <c r="K28" s="23"/>
      <c r="L28" s="23"/>
      <c r="M28" s="81"/>
      <c r="N28" s="24"/>
      <c r="O28" s="24"/>
      <c r="P28" s="24"/>
      <c r="Q28" s="24"/>
      <c r="R28" s="24"/>
      <c r="S28" s="24"/>
      <c r="T28" s="24"/>
      <c r="U28" s="24"/>
      <c r="V28" s="24"/>
      <c r="W28" s="24"/>
      <c r="X28" s="24"/>
      <c r="Y28" s="24"/>
      <c r="Z28" s="24"/>
      <c r="AA28" s="24"/>
      <c r="AB28" s="24"/>
      <c r="AC28" s="66">
        <f>AC29+AC94</f>
        <v>0</v>
      </c>
      <c r="AD28" s="93">
        <f>AD29+AD94</f>
        <v>352665</v>
      </c>
      <c r="AE28" s="81">
        <f t="shared" si="2"/>
        <v>352665</v>
      </c>
      <c r="AF28" s="90"/>
    </row>
    <row r="29" spans="1:33" ht="30" customHeight="1" x14ac:dyDescent="0.3">
      <c r="A29" s="90"/>
      <c r="B29" s="75" t="s">
        <v>29</v>
      </c>
      <c r="C29" s="81"/>
      <c r="D29" s="24"/>
      <c r="E29" s="22"/>
      <c r="F29" s="22">
        <f>SUM(F30:F93)</f>
        <v>392501</v>
      </c>
      <c r="G29" s="22"/>
      <c r="H29" s="22"/>
      <c r="I29" s="22">
        <f t="shared" si="5"/>
        <v>392501</v>
      </c>
      <c r="J29" s="80"/>
      <c r="K29" s="80"/>
      <c r="L29" s="23"/>
      <c r="M29" s="81"/>
      <c r="N29" s="71">
        <v>210195</v>
      </c>
      <c r="O29" s="81" t="s">
        <v>139</v>
      </c>
      <c r="P29" s="24"/>
      <c r="Q29" s="24"/>
      <c r="R29" s="24"/>
      <c r="S29" s="24"/>
      <c r="T29" s="24"/>
      <c r="U29" s="24"/>
      <c r="V29" s="24"/>
      <c r="W29" s="24"/>
      <c r="X29" s="24"/>
      <c r="Y29" s="24"/>
      <c r="Z29" s="24"/>
      <c r="AA29" s="24"/>
      <c r="AB29" s="24"/>
      <c r="AC29" s="39">
        <f t="shared" si="6"/>
        <v>0</v>
      </c>
      <c r="AD29" s="22">
        <f t="shared" ref="AD29:AD60" si="7">L29+N29+P29+AA29</f>
        <v>210195</v>
      </c>
      <c r="AE29" s="81">
        <f t="shared" si="2"/>
        <v>210195</v>
      </c>
      <c r="AF29" s="90"/>
    </row>
    <row r="30" spans="1:33" ht="32.25" hidden="1" customHeight="1" x14ac:dyDescent="0.3">
      <c r="A30" s="90"/>
      <c r="B30" s="75" t="s">
        <v>33</v>
      </c>
      <c r="C30" s="81" t="s">
        <v>16</v>
      </c>
      <c r="D30" s="24">
        <v>31</v>
      </c>
      <c r="E30" s="22">
        <v>4150</v>
      </c>
      <c r="F30" s="22">
        <f>D30*E30</f>
        <v>128650</v>
      </c>
      <c r="G30" s="22"/>
      <c r="H30" s="22"/>
      <c r="I30" s="22">
        <f t="shared" si="5"/>
        <v>128650</v>
      </c>
      <c r="J30" s="80"/>
      <c r="K30" s="80"/>
      <c r="L30" s="23"/>
      <c r="M30" s="81"/>
      <c r="N30" s="24"/>
      <c r="O30" s="24"/>
      <c r="P30" s="24"/>
      <c r="Q30" s="24"/>
      <c r="R30" s="24"/>
      <c r="S30" s="24"/>
      <c r="T30" s="24"/>
      <c r="U30" s="24"/>
      <c r="V30" s="24"/>
      <c r="W30" s="24"/>
      <c r="X30" s="24"/>
      <c r="Y30" s="24"/>
      <c r="Z30" s="24"/>
      <c r="AA30" s="24"/>
      <c r="AB30" s="24"/>
      <c r="AC30" s="39">
        <f t="shared" si="6"/>
        <v>0</v>
      </c>
      <c r="AD30" s="22">
        <f t="shared" si="7"/>
        <v>0</v>
      </c>
      <c r="AE30" s="81">
        <f t="shared" si="2"/>
        <v>0</v>
      </c>
      <c r="AF30" s="90"/>
    </row>
    <row r="31" spans="1:33" ht="48" hidden="1" customHeight="1" x14ac:dyDescent="0.3">
      <c r="A31" s="90"/>
      <c r="B31" s="75" t="s">
        <v>34</v>
      </c>
      <c r="C31" s="81" t="s">
        <v>16</v>
      </c>
      <c r="D31" s="24">
        <v>4</v>
      </c>
      <c r="E31" s="22">
        <v>1998</v>
      </c>
      <c r="F31" s="22">
        <f t="shared" ref="F31:F93" si="8">D31*E31</f>
        <v>7992</v>
      </c>
      <c r="G31" s="22"/>
      <c r="H31" s="22"/>
      <c r="I31" s="22">
        <f t="shared" si="5"/>
        <v>7992</v>
      </c>
      <c r="J31" s="80"/>
      <c r="K31" s="80"/>
      <c r="L31" s="23"/>
      <c r="M31" s="81"/>
      <c r="N31" s="24"/>
      <c r="O31" s="24"/>
      <c r="P31" s="24"/>
      <c r="Q31" s="24"/>
      <c r="R31" s="24"/>
      <c r="S31" s="24"/>
      <c r="T31" s="24"/>
      <c r="U31" s="24"/>
      <c r="V31" s="24"/>
      <c r="W31" s="24"/>
      <c r="X31" s="24"/>
      <c r="Y31" s="24"/>
      <c r="Z31" s="24"/>
      <c r="AA31" s="24"/>
      <c r="AB31" s="24"/>
      <c r="AC31" s="39">
        <f t="shared" si="6"/>
        <v>0</v>
      </c>
      <c r="AD31" s="22">
        <f t="shared" si="7"/>
        <v>0</v>
      </c>
      <c r="AE31" s="81">
        <f t="shared" si="2"/>
        <v>0</v>
      </c>
      <c r="AF31" s="90"/>
    </row>
    <row r="32" spans="1:33" ht="32.25" hidden="1" customHeight="1" x14ac:dyDescent="0.3">
      <c r="A32" s="90"/>
      <c r="B32" s="75" t="s">
        <v>35</v>
      </c>
      <c r="C32" s="81" t="s">
        <v>16</v>
      </c>
      <c r="D32" s="24">
        <v>5</v>
      </c>
      <c r="E32" s="22">
        <v>540</v>
      </c>
      <c r="F32" s="22">
        <f t="shared" si="8"/>
        <v>2700</v>
      </c>
      <c r="G32" s="22"/>
      <c r="H32" s="22"/>
      <c r="I32" s="22">
        <f t="shared" si="5"/>
        <v>2700</v>
      </c>
      <c r="J32" s="80"/>
      <c r="K32" s="80"/>
      <c r="L32" s="23"/>
      <c r="M32" s="81"/>
      <c r="N32" s="24"/>
      <c r="O32" s="24"/>
      <c r="P32" s="24"/>
      <c r="Q32" s="24"/>
      <c r="R32" s="24"/>
      <c r="S32" s="24"/>
      <c r="T32" s="24"/>
      <c r="U32" s="24"/>
      <c r="V32" s="24"/>
      <c r="W32" s="24"/>
      <c r="X32" s="24"/>
      <c r="Y32" s="24"/>
      <c r="Z32" s="24"/>
      <c r="AA32" s="24"/>
      <c r="AB32" s="24"/>
      <c r="AC32" s="39">
        <f t="shared" si="6"/>
        <v>0</v>
      </c>
      <c r="AD32" s="22">
        <f t="shared" si="7"/>
        <v>0</v>
      </c>
      <c r="AE32" s="81">
        <f t="shared" si="2"/>
        <v>0</v>
      </c>
      <c r="AF32" s="90"/>
    </row>
    <row r="33" spans="1:32" ht="18.75" hidden="1" customHeight="1" x14ac:dyDescent="0.3">
      <c r="A33" s="90"/>
      <c r="B33" s="75" t="s">
        <v>36</v>
      </c>
      <c r="C33" s="81" t="s">
        <v>16</v>
      </c>
      <c r="D33" s="24">
        <v>2</v>
      </c>
      <c r="E33" s="22">
        <v>1120</v>
      </c>
      <c r="F33" s="22">
        <f t="shared" si="8"/>
        <v>2240</v>
      </c>
      <c r="G33" s="22"/>
      <c r="H33" s="22"/>
      <c r="I33" s="22">
        <f t="shared" si="5"/>
        <v>2240</v>
      </c>
      <c r="J33" s="80"/>
      <c r="K33" s="80"/>
      <c r="L33" s="23"/>
      <c r="M33" s="81"/>
      <c r="N33" s="24"/>
      <c r="O33" s="24"/>
      <c r="P33" s="24"/>
      <c r="Q33" s="24"/>
      <c r="R33" s="24"/>
      <c r="S33" s="24"/>
      <c r="T33" s="24"/>
      <c r="U33" s="24"/>
      <c r="V33" s="24"/>
      <c r="W33" s="24"/>
      <c r="X33" s="24"/>
      <c r="Y33" s="24"/>
      <c r="Z33" s="24"/>
      <c r="AA33" s="24"/>
      <c r="AB33" s="24"/>
      <c r="AC33" s="39">
        <f t="shared" si="6"/>
        <v>0</v>
      </c>
      <c r="AD33" s="22">
        <f t="shared" si="7"/>
        <v>0</v>
      </c>
      <c r="AE33" s="81">
        <f t="shared" si="2"/>
        <v>0</v>
      </c>
      <c r="AF33" s="90"/>
    </row>
    <row r="34" spans="1:32" ht="18.75" hidden="1" customHeight="1" x14ac:dyDescent="0.3">
      <c r="A34" s="90"/>
      <c r="B34" s="75" t="s">
        <v>37</v>
      </c>
      <c r="C34" s="81" t="s">
        <v>16</v>
      </c>
      <c r="D34" s="24">
        <v>30</v>
      </c>
      <c r="E34" s="22">
        <v>55</v>
      </c>
      <c r="F34" s="22">
        <f t="shared" si="8"/>
        <v>1650</v>
      </c>
      <c r="G34" s="22"/>
      <c r="H34" s="22"/>
      <c r="I34" s="22">
        <f t="shared" si="5"/>
        <v>1650</v>
      </c>
      <c r="J34" s="80"/>
      <c r="K34" s="80"/>
      <c r="L34" s="23"/>
      <c r="M34" s="81"/>
      <c r="N34" s="24"/>
      <c r="O34" s="24"/>
      <c r="P34" s="24"/>
      <c r="Q34" s="24"/>
      <c r="R34" s="24"/>
      <c r="S34" s="24"/>
      <c r="T34" s="24"/>
      <c r="U34" s="24"/>
      <c r="V34" s="24"/>
      <c r="W34" s="24"/>
      <c r="X34" s="24"/>
      <c r="Y34" s="24"/>
      <c r="Z34" s="24"/>
      <c r="AA34" s="24"/>
      <c r="AB34" s="24"/>
      <c r="AC34" s="39">
        <f t="shared" si="6"/>
        <v>0</v>
      </c>
      <c r="AD34" s="22">
        <f t="shared" si="7"/>
        <v>0</v>
      </c>
      <c r="AE34" s="81">
        <f t="shared" si="2"/>
        <v>0</v>
      </c>
      <c r="AF34" s="90"/>
    </row>
    <row r="35" spans="1:32" ht="37.5" hidden="1" customHeight="1" x14ac:dyDescent="0.3">
      <c r="A35" s="90"/>
      <c r="B35" s="75" t="s">
        <v>38</v>
      </c>
      <c r="C35" s="81" t="s">
        <v>16</v>
      </c>
      <c r="D35" s="24">
        <v>5</v>
      </c>
      <c r="E35" s="22">
        <v>360</v>
      </c>
      <c r="F35" s="22">
        <f t="shared" si="8"/>
        <v>1800</v>
      </c>
      <c r="G35" s="22"/>
      <c r="H35" s="22"/>
      <c r="I35" s="22">
        <f t="shared" si="5"/>
        <v>1800</v>
      </c>
      <c r="J35" s="80"/>
      <c r="K35" s="80"/>
      <c r="L35" s="23"/>
      <c r="M35" s="81"/>
      <c r="N35" s="24"/>
      <c r="O35" s="24"/>
      <c r="P35" s="24"/>
      <c r="Q35" s="24"/>
      <c r="R35" s="24"/>
      <c r="S35" s="24"/>
      <c r="T35" s="24"/>
      <c r="U35" s="24"/>
      <c r="V35" s="24"/>
      <c r="W35" s="24"/>
      <c r="X35" s="24"/>
      <c r="Y35" s="24"/>
      <c r="Z35" s="24"/>
      <c r="AA35" s="24"/>
      <c r="AB35" s="24"/>
      <c r="AC35" s="39">
        <f t="shared" si="6"/>
        <v>0</v>
      </c>
      <c r="AD35" s="22">
        <f t="shared" si="7"/>
        <v>0</v>
      </c>
      <c r="AE35" s="81">
        <f t="shared" si="2"/>
        <v>0</v>
      </c>
      <c r="AF35" s="90"/>
    </row>
    <row r="36" spans="1:32" ht="37.5" hidden="1" customHeight="1" x14ac:dyDescent="0.3">
      <c r="A36" s="90"/>
      <c r="B36" s="75" t="s">
        <v>39</v>
      </c>
      <c r="C36" s="81" t="s">
        <v>16</v>
      </c>
      <c r="D36" s="24">
        <v>10</v>
      </c>
      <c r="E36" s="22">
        <v>270</v>
      </c>
      <c r="F36" s="22">
        <f t="shared" si="8"/>
        <v>2700</v>
      </c>
      <c r="G36" s="22"/>
      <c r="H36" s="22"/>
      <c r="I36" s="22">
        <f t="shared" si="5"/>
        <v>2700</v>
      </c>
      <c r="J36" s="80"/>
      <c r="K36" s="80"/>
      <c r="L36" s="23"/>
      <c r="M36" s="81"/>
      <c r="N36" s="24"/>
      <c r="O36" s="24"/>
      <c r="P36" s="24"/>
      <c r="Q36" s="24"/>
      <c r="R36" s="24"/>
      <c r="S36" s="24"/>
      <c r="T36" s="24"/>
      <c r="U36" s="24"/>
      <c r="V36" s="24"/>
      <c r="W36" s="24"/>
      <c r="X36" s="24"/>
      <c r="Y36" s="24"/>
      <c r="Z36" s="24"/>
      <c r="AA36" s="24"/>
      <c r="AB36" s="24"/>
      <c r="AC36" s="39">
        <f t="shared" si="6"/>
        <v>0</v>
      </c>
      <c r="AD36" s="22">
        <f t="shared" si="7"/>
        <v>0</v>
      </c>
      <c r="AE36" s="81">
        <f t="shared" si="2"/>
        <v>0</v>
      </c>
      <c r="AF36" s="90"/>
    </row>
    <row r="37" spans="1:32" ht="18.75" hidden="1" customHeight="1" x14ac:dyDescent="0.3">
      <c r="A37" s="90"/>
      <c r="B37" s="75" t="s">
        <v>40</v>
      </c>
      <c r="C37" s="81" t="s">
        <v>16</v>
      </c>
      <c r="D37" s="24">
        <v>2</v>
      </c>
      <c r="E37" s="22">
        <v>1100</v>
      </c>
      <c r="F37" s="22">
        <f t="shared" si="8"/>
        <v>2200</v>
      </c>
      <c r="G37" s="22"/>
      <c r="H37" s="22"/>
      <c r="I37" s="22">
        <f t="shared" si="5"/>
        <v>2200</v>
      </c>
      <c r="J37" s="80"/>
      <c r="K37" s="80"/>
      <c r="L37" s="23"/>
      <c r="M37" s="81"/>
      <c r="N37" s="24"/>
      <c r="O37" s="24"/>
      <c r="P37" s="24"/>
      <c r="Q37" s="24"/>
      <c r="R37" s="24"/>
      <c r="S37" s="24"/>
      <c r="T37" s="24"/>
      <c r="U37" s="24"/>
      <c r="V37" s="24"/>
      <c r="W37" s="24"/>
      <c r="X37" s="24"/>
      <c r="Y37" s="24"/>
      <c r="Z37" s="24"/>
      <c r="AA37" s="24"/>
      <c r="AB37" s="24"/>
      <c r="AC37" s="39">
        <f t="shared" si="6"/>
        <v>0</v>
      </c>
      <c r="AD37" s="22">
        <f t="shared" si="7"/>
        <v>0</v>
      </c>
      <c r="AE37" s="81">
        <f t="shared" si="2"/>
        <v>0</v>
      </c>
      <c r="AF37" s="90"/>
    </row>
    <row r="38" spans="1:32" ht="18.75" hidden="1" customHeight="1" x14ac:dyDescent="0.3">
      <c r="A38" s="90"/>
      <c r="B38" s="75" t="s">
        <v>41</v>
      </c>
      <c r="C38" s="81" t="s">
        <v>16</v>
      </c>
      <c r="D38" s="24">
        <v>5</v>
      </c>
      <c r="E38" s="22">
        <v>100</v>
      </c>
      <c r="F38" s="22">
        <f t="shared" si="8"/>
        <v>500</v>
      </c>
      <c r="G38" s="22"/>
      <c r="H38" s="22"/>
      <c r="I38" s="22">
        <f t="shared" si="5"/>
        <v>500</v>
      </c>
      <c r="J38" s="80"/>
      <c r="K38" s="80"/>
      <c r="L38" s="23"/>
      <c r="M38" s="81"/>
      <c r="N38" s="24"/>
      <c r="O38" s="24"/>
      <c r="P38" s="24"/>
      <c r="Q38" s="24"/>
      <c r="R38" s="24"/>
      <c r="S38" s="24"/>
      <c r="T38" s="24"/>
      <c r="U38" s="24"/>
      <c r="V38" s="24"/>
      <c r="W38" s="24"/>
      <c r="X38" s="24"/>
      <c r="Y38" s="24"/>
      <c r="Z38" s="24"/>
      <c r="AA38" s="24"/>
      <c r="AB38" s="24"/>
      <c r="AC38" s="39">
        <f t="shared" si="6"/>
        <v>0</v>
      </c>
      <c r="AD38" s="22">
        <f t="shared" si="7"/>
        <v>0</v>
      </c>
      <c r="AE38" s="81">
        <f t="shared" si="2"/>
        <v>0</v>
      </c>
      <c r="AF38" s="90"/>
    </row>
    <row r="39" spans="1:32" ht="75" hidden="1" customHeight="1" x14ac:dyDescent="0.3">
      <c r="A39" s="90"/>
      <c r="B39" s="75" t="s">
        <v>42</v>
      </c>
      <c r="C39" s="81" t="s">
        <v>16</v>
      </c>
      <c r="D39" s="24">
        <v>10</v>
      </c>
      <c r="E39" s="22">
        <v>990</v>
      </c>
      <c r="F39" s="22">
        <f t="shared" si="8"/>
        <v>9900</v>
      </c>
      <c r="G39" s="22"/>
      <c r="H39" s="22"/>
      <c r="I39" s="22">
        <f t="shared" si="5"/>
        <v>9900</v>
      </c>
      <c r="J39" s="80"/>
      <c r="K39" s="80"/>
      <c r="L39" s="23"/>
      <c r="M39" s="81"/>
      <c r="N39" s="24"/>
      <c r="O39" s="24"/>
      <c r="P39" s="24"/>
      <c r="Q39" s="24"/>
      <c r="R39" s="24"/>
      <c r="S39" s="24"/>
      <c r="T39" s="24"/>
      <c r="U39" s="24"/>
      <c r="V39" s="24"/>
      <c r="W39" s="24"/>
      <c r="X39" s="24"/>
      <c r="Y39" s="24"/>
      <c r="Z39" s="24"/>
      <c r="AA39" s="24"/>
      <c r="AB39" s="24"/>
      <c r="AC39" s="39">
        <f t="shared" si="6"/>
        <v>0</v>
      </c>
      <c r="AD39" s="22">
        <f t="shared" si="7"/>
        <v>0</v>
      </c>
      <c r="AE39" s="81">
        <f t="shared" si="2"/>
        <v>0</v>
      </c>
      <c r="AF39" s="90"/>
    </row>
    <row r="40" spans="1:32" ht="75" hidden="1" customHeight="1" x14ac:dyDescent="0.3">
      <c r="A40" s="90"/>
      <c r="B40" s="75" t="s">
        <v>43</v>
      </c>
      <c r="C40" s="81" t="s">
        <v>16</v>
      </c>
      <c r="D40" s="24">
        <v>3</v>
      </c>
      <c r="E40" s="22">
        <v>1351</v>
      </c>
      <c r="F40" s="22">
        <f t="shared" si="8"/>
        <v>4053</v>
      </c>
      <c r="G40" s="22"/>
      <c r="H40" s="22"/>
      <c r="I40" s="22">
        <f t="shared" si="5"/>
        <v>4053</v>
      </c>
      <c r="J40" s="80"/>
      <c r="K40" s="80"/>
      <c r="L40" s="23"/>
      <c r="M40" s="81"/>
      <c r="N40" s="24"/>
      <c r="O40" s="24"/>
      <c r="P40" s="24"/>
      <c r="Q40" s="24"/>
      <c r="R40" s="24"/>
      <c r="S40" s="24"/>
      <c r="T40" s="24"/>
      <c r="U40" s="24"/>
      <c r="V40" s="24"/>
      <c r="W40" s="24"/>
      <c r="X40" s="24"/>
      <c r="Y40" s="24"/>
      <c r="Z40" s="24"/>
      <c r="AA40" s="24"/>
      <c r="AB40" s="24"/>
      <c r="AC40" s="39">
        <f t="shared" si="6"/>
        <v>0</v>
      </c>
      <c r="AD40" s="22">
        <f t="shared" si="7"/>
        <v>0</v>
      </c>
      <c r="AE40" s="81">
        <f t="shared" si="2"/>
        <v>0</v>
      </c>
      <c r="AF40" s="90"/>
    </row>
    <row r="41" spans="1:32" ht="37.5" hidden="1" customHeight="1" x14ac:dyDescent="0.3">
      <c r="A41" s="90"/>
      <c r="B41" s="75" t="s">
        <v>44</v>
      </c>
      <c r="C41" s="81" t="s">
        <v>16</v>
      </c>
      <c r="D41" s="24">
        <v>20</v>
      </c>
      <c r="E41" s="22">
        <v>35</v>
      </c>
      <c r="F41" s="22">
        <f t="shared" si="8"/>
        <v>700</v>
      </c>
      <c r="G41" s="22"/>
      <c r="H41" s="22"/>
      <c r="I41" s="22">
        <f t="shared" si="5"/>
        <v>700</v>
      </c>
      <c r="J41" s="80"/>
      <c r="K41" s="80"/>
      <c r="L41" s="23"/>
      <c r="M41" s="81"/>
      <c r="N41" s="24"/>
      <c r="O41" s="24"/>
      <c r="P41" s="24"/>
      <c r="Q41" s="24"/>
      <c r="R41" s="24"/>
      <c r="S41" s="24"/>
      <c r="T41" s="24"/>
      <c r="U41" s="24"/>
      <c r="V41" s="24"/>
      <c r="W41" s="24"/>
      <c r="X41" s="24"/>
      <c r="Y41" s="24"/>
      <c r="Z41" s="24"/>
      <c r="AA41" s="24"/>
      <c r="AB41" s="24"/>
      <c r="AC41" s="39">
        <f t="shared" si="6"/>
        <v>0</v>
      </c>
      <c r="AD41" s="22">
        <f t="shared" si="7"/>
        <v>0</v>
      </c>
      <c r="AE41" s="81">
        <f t="shared" si="2"/>
        <v>0</v>
      </c>
      <c r="AF41" s="90"/>
    </row>
    <row r="42" spans="1:32" ht="37.5" hidden="1" customHeight="1" x14ac:dyDescent="0.3">
      <c r="A42" s="90"/>
      <c r="B42" s="75" t="s">
        <v>45</v>
      </c>
      <c r="C42" s="81" t="s">
        <v>16</v>
      </c>
      <c r="D42" s="24">
        <v>20</v>
      </c>
      <c r="E42" s="22">
        <v>80</v>
      </c>
      <c r="F42" s="22">
        <f t="shared" si="8"/>
        <v>1600</v>
      </c>
      <c r="G42" s="22"/>
      <c r="H42" s="22"/>
      <c r="I42" s="22">
        <f t="shared" si="5"/>
        <v>1600</v>
      </c>
      <c r="J42" s="80"/>
      <c r="K42" s="80"/>
      <c r="L42" s="23"/>
      <c r="M42" s="81"/>
      <c r="N42" s="24"/>
      <c r="O42" s="24"/>
      <c r="P42" s="24"/>
      <c r="Q42" s="24"/>
      <c r="R42" s="24"/>
      <c r="S42" s="24"/>
      <c r="T42" s="24"/>
      <c r="U42" s="24"/>
      <c r="V42" s="24"/>
      <c r="W42" s="24"/>
      <c r="X42" s="24"/>
      <c r="Y42" s="24"/>
      <c r="Z42" s="24"/>
      <c r="AA42" s="24"/>
      <c r="AB42" s="24"/>
      <c r="AC42" s="39">
        <f t="shared" si="6"/>
        <v>0</v>
      </c>
      <c r="AD42" s="22">
        <f t="shared" si="7"/>
        <v>0</v>
      </c>
      <c r="AE42" s="81">
        <f t="shared" si="2"/>
        <v>0</v>
      </c>
      <c r="AF42" s="90"/>
    </row>
    <row r="43" spans="1:32" ht="37.5" hidden="1" customHeight="1" x14ac:dyDescent="0.3">
      <c r="A43" s="90"/>
      <c r="B43" s="75" t="s">
        <v>46</v>
      </c>
      <c r="C43" s="81" t="s">
        <v>16</v>
      </c>
      <c r="D43" s="24">
        <v>3</v>
      </c>
      <c r="E43" s="22">
        <v>425</v>
      </c>
      <c r="F43" s="22">
        <f t="shared" si="8"/>
        <v>1275</v>
      </c>
      <c r="G43" s="22"/>
      <c r="H43" s="22"/>
      <c r="I43" s="22">
        <f t="shared" si="5"/>
        <v>1275</v>
      </c>
      <c r="J43" s="80"/>
      <c r="K43" s="80"/>
      <c r="L43" s="23"/>
      <c r="M43" s="81"/>
      <c r="N43" s="24"/>
      <c r="O43" s="24"/>
      <c r="P43" s="24"/>
      <c r="Q43" s="24"/>
      <c r="R43" s="24"/>
      <c r="S43" s="24"/>
      <c r="T43" s="24"/>
      <c r="U43" s="24"/>
      <c r="V43" s="24"/>
      <c r="W43" s="24"/>
      <c r="X43" s="24"/>
      <c r="Y43" s="24"/>
      <c r="Z43" s="24"/>
      <c r="AA43" s="24"/>
      <c r="AB43" s="24"/>
      <c r="AC43" s="39">
        <f t="shared" si="6"/>
        <v>0</v>
      </c>
      <c r="AD43" s="22">
        <f t="shared" si="7"/>
        <v>0</v>
      </c>
      <c r="AE43" s="81">
        <f t="shared" si="2"/>
        <v>0</v>
      </c>
      <c r="AF43" s="90"/>
    </row>
    <row r="44" spans="1:32" ht="56.25" hidden="1" customHeight="1" x14ac:dyDescent="0.3">
      <c r="A44" s="90"/>
      <c r="B44" s="75" t="s">
        <v>47</v>
      </c>
      <c r="C44" s="81" t="s">
        <v>16</v>
      </c>
      <c r="D44" s="24">
        <v>7</v>
      </c>
      <c r="E44" s="22">
        <v>975</v>
      </c>
      <c r="F44" s="22">
        <f t="shared" si="8"/>
        <v>6825</v>
      </c>
      <c r="G44" s="22"/>
      <c r="H44" s="22"/>
      <c r="I44" s="22">
        <f t="shared" si="5"/>
        <v>6825</v>
      </c>
      <c r="J44" s="80"/>
      <c r="K44" s="80"/>
      <c r="L44" s="23"/>
      <c r="M44" s="81"/>
      <c r="N44" s="24"/>
      <c r="O44" s="24"/>
      <c r="P44" s="24"/>
      <c r="Q44" s="24"/>
      <c r="R44" s="24"/>
      <c r="S44" s="24"/>
      <c r="T44" s="24"/>
      <c r="U44" s="24"/>
      <c r="V44" s="24"/>
      <c r="W44" s="24"/>
      <c r="X44" s="24"/>
      <c r="Y44" s="24"/>
      <c r="Z44" s="24"/>
      <c r="AA44" s="24"/>
      <c r="AB44" s="24"/>
      <c r="AC44" s="39">
        <f t="shared" si="6"/>
        <v>0</v>
      </c>
      <c r="AD44" s="22">
        <f t="shared" si="7"/>
        <v>0</v>
      </c>
      <c r="AE44" s="81">
        <f t="shared" si="2"/>
        <v>0</v>
      </c>
      <c r="AF44" s="90"/>
    </row>
    <row r="45" spans="1:32" ht="18.75" hidden="1" customHeight="1" x14ac:dyDescent="0.3">
      <c r="A45" s="90"/>
      <c r="B45" s="75" t="s">
        <v>48</v>
      </c>
      <c r="C45" s="81" t="s">
        <v>16</v>
      </c>
      <c r="D45" s="24">
        <v>10</v>
      </c>
      <c r="E45" s="22">
        <v>95</v>
      </c>
      <c r="F45" s="22">
        <f t="shared" si="8"/>
        <v>950</v>
      </c>
      <c r="G45" s="22"/>
      <c r="H45" s="22"/>
      <c r="I45" s="22">
        <f t="shared" si="5"/>
        <v>950</v>
      </c>
      <c r="J45" s="80"/>
      <c r="K45" s="80"/>
      <c r="L45" s="23"/>
      <c r="M45" s="81"/>
      <c r="N45" s="24"/>
      <c r="O45" s="24"/>
      <c r="P45" s="24"/>
      <c r="Q45" s="24"/>
      <c r="R45" s="24"/>
      <c r="S45" s="24"/>
      <c r="T45" s="24"/>
      <c r="U45" s="24"/>
      <c r="V45" s="24"/>
      <c r="W45" s="24"/>
      <c r="X45" s="24"/>
      <c r="Y45" s="24"/>
      <c r="Z45" s="24"/>
      <c r="AA45" s="24"/>
      <c r="AB45" s="24"/>
      <c r="AC45" s="39">
        <f t="shared" si="6"/>
        <v>0</v>
      </c>
      <c r="AD45" s="22">
        <f t="shared" si="7"/>
        <v>0</v>
      </c>
      <c r="AE45" s="81">
        <f t="shared" si="2"/>
        <v>0</v>
      </c>
      <c r="AF45" s="90"/>
    </row>
    <row r="46" spans="1:32" ht="37.5" hidden="1" customHeight="1" x14ac:dyDescent="0.3">
      <c r="A46" s="90"/>
      <c r="B46" s="75" t="s">
        <v>49</v>
      </c>
      <c r="C46" s="81" t="s">
        <v>16</v>
      </c>
      <c r="D46" s="24">
        <v>2</v>
      </c>
      <c r="E46" s="22">
        <v>170</v>
      </c>
      <c r="F46" s="22">
        <f t="shared" si="8"/>
        <v>340</v>
      </c>
      <c r="G46" s="22"/>
      <c r="H46" s="22"/>
      <c r="I46" s="22">
        <f t="shared" si="5"/>
        <v>340</v>
      </c>
      <c r="J46" s="80"/>
      <c r="K46" s="80"/>
      <c r="L46" s="23"/>
      <c r="M46" s="81"/>
      <c r="N46" s="24"/>
      <c r="O46" s="24"/>
      <c r="P46" s="24"/>
      <c r="Q46" s="24"/>
      <c r="R46" s="24"/>
      <c r="S46" s="24"/>
      <c r="T46" s="24"/>
      <c r="U46" s="24"/>
      <c r="V46" s="24"/>
      <c r="W46" s="24"/>
      <c r="X46" s="24"/>
      <c r="Y46" s="24"/>
      <c r="Z46" s="24"/>
      <c r="AA46" s="24"/>
      <c r="AB46" s="24"/>
      <c r="AC46" s="39">
        <f t="shared" si="6"/>
        <v>0</v>
      </c>
      <c r="AD46" s="22">
        <f t="shared" si="7"/>
        <v>0</v>
      </c>
      <c r="AE46" s="81">
        <f t="shared" si="2"/>
        <v>0</v>
      </c>
      <c r="AF46" s="90"/>
    </row>
    <row r="47" spans="1:32" ht="37.5" hidden="1" customHeight="1" x14ac:dyDescent="0.3">
      <c r="A47" s="90"/>
      <c r="B47" s="75" t="s">
        <v>50</v>
      </c>
      <c r="C47" s="81" t="s">
        <v>16</v>
      </c>
      <c r="D47" s="24">
        <v>2</v>
      </c>
      <c r="E47" s="22">
        <v>315</v>
      </c>
      <c r="F47" s="22">
        <f t="shared" si="8"/>
        <v>630</v>
      </c>
      <c r="G47" s="22"/>
      <c r="H47" s="22"/>
      <c r="I47" s="22">
        <f t="shared" si="5"/>
        <v>630</v>
      </c>
      <c r="J47" s="80"/>
      <c r="K47" s="80"/>
      <c r="L47" s="23"/>
      <c r="M47" s="81"/>
      <c r="N47" s="24"/>
      <c r="O47" s="24"/>
      <c r="P47" s="24"/>
      <c r="Q47" s="24"/>
      <c r="R47" s="24"/>
      <c r="S47" s="24"/>
      <c r="T47" s="24"/>
      <c r="U47" s="24"/>
      <c r="V47" s="24"/>
      <c r="W47" s="24"/>
      <c r="X47" s="24"/>
      <c r="Y47" s="24"/>
      <c r="Z47" s="24"/>
      <c r="AA47" s="24"/>
      <c r="AB47" s="24"/>
      <c r="AC47" s="39">
        <f t="shared" si="6"/>
        <v>0</v>
      </c>
      <c r="AD47" s="22">
        <f t="shared" si="7"/>
        <v>0</v>
      </c>
      <c r="AE47" s="81">
        <f t="shared" si="2"/>
        <v>0</v>
      </c>
      <c r="AF47" s="90"/>
    </row>
    <row r="48" spans="1:32" ht="37.5" hidden="1" customHeight="1" x14ac:dyDescent="0.3">
      <c r="A48" s="90"/>
      <c r="B48" s="75" t="s">
        <v>51</v>
      </c>
      <c r="C48" s="81" t="s">
        <v>16</v>
      </c>
      <c r="D48" s="24">
        <v>15</v>
      </c>
      <c r="E48" s="22">
        <v>195</v>
      </c>
      <c r="F48" s="22">
        <f t="shared" si="8"/>
        <v>2925</v>
      </c>
      <c r="G48" s="22"/>
      <c r="H48" s="22"/>
      <c r="I48" s="22">
        <f t="shared" si="5"/>
        <v>2925</v>
      </c>
      <c r="J48" s="80"/>
      <c r="K48" s="80"/>
      <c r="L48" s="23"/>
      <c r="M48" s="81"/>
      <c r="N48" s="24"/>
      <c r="O48" s="24"/>
      <c r="P48" s="24"/>
      <c r="Q48" s="24"/>
      <c r="R48" s="24"/>
      <c r="S48" s="24"/>
      <c r="T48" s="24"/>
      <c r="U48" s="24"/>
      <c r="V48" s="24"/>
      <c r="W48" s="24"/>
      <c r="X48" s="24"/>
      <c r="Y48" s="24"/>
      <c r="Z48" s="24"/>
      <c r="AA48" s="24"/>
      <c r="AB48" s="24"/>
      <c r="AC48" s="39">
        <f t="shared" si="6"/>
        <v>0</v>
      </c>
      <c r="AD48" s="22">
        <f t="shared" si="7"/>
        <v>0</v>
      </c>
      <c r="AE48" s="81">
        <f t="shared" si="2"/>
        <v>0</v>
      </c>
      <c r="AF48" s="90"/>
    </row>
    <row r="49" spans="1:32" ht="18.75" hidden="1" customHeight="1" x14ac:dyDescent="0.3">
      <c r="A49" s="90"/>
      <c r="B49" s="75" t="s">
        <v>52</v>
      </c>
      <c r="C49" s="81" t="s">
        <v>16</v>
      </c>
      <c r="D49" s="24">
        <v>15</v>
      </c>
      <c r="E49" s="22">
        <v>65</v>
      </c>
      <c r="F49" s="22">
        <f t="shared" si="8"/>
        <v>975</v>
      </c>
      <c r="G49" s="22"/>
      <c r="H49" s="22"/>
      <c r="I49" s="22">
        <f t="shared" si="5"/>
        <v>975</v>
      </c>
      <c r="J49" s="80"/>
      <c r="K49" s="80"/>
      <c r="L49" s="23"/>
      <c r="M49" s="81"/>
      <c r="N49" s="24"/>
      <c r="O49" s="24"/>
      <c r="P49" s="24"/>
      <c r="Q49" s="24"/>
      <c r="R49" s="24"/>
      <c r="S49" s="24"/>
      <c r="T49" s="24"/>
      <c r="U49" s="24"/>
      <c r="V49" s="24"/>
      <c r="W49" s="24"/>
      <c r="X49" s="24"/>
      <c r="Y49" s="24"/>
      <c r="Z49" s="24"/>
      <c r="AA49" s="24"/>
      <c r="AB49" s="24"/>
      <c r="AC49" s="39">
        <f t="shared" si="6"/>
        <v>0</v>
      </c>
      <c r="AD49" s="22">
        <f t="shared" si="7"/>
        <v>0</v>
      </c>
      <c r="AE49" s="81">
        <f t="shared" si="2"/>
        <v>0</v>
      </c>
      <c r="AF49" s="90"/>
    </row>
    <row r="50" spans="1:32" ht="18.75" hidden="1" customHeight="1" x14ac:dyDescent="0.3">
      <c r="A50" s="90"/>
      <c r="B50" s="75" t="s">
        <v>53</v>
      </c>
      <c r="C50" s="81" t="s">
        <v>16</v>
      </c>
      <c r="D50" s="24">
        <v>1</v>
      </c>
      <c r="E50" s="22">
        <v>1990</v>
      </c>
      <c r="F50" s="22">
        <f t="shared" si="8"/>
        <v>1990</v>
      </c>
      <c r="G50" s="22"/>
      <c r="H50" s="22"/>
      <c r="I50" s="22">
        <f t="shared" si="5"/>
        <v>1990</v>
      </c>
      <c r="J50" s="80"/>
      <c r="K50" s="80"/>
      <c r="L50" s="23"/>
      <c r="M50" s="81"/>
      <c r="N50" s="24"/>
      <c r="O50" s="24"/>
      <c r="P50" s="24"/>
      <c r="Q50" s="24"/>
      <c r="R50" s="24"/>
      <c r="S50" s="24"/>
      <c r="T50" s="24"/>
      <c r="U50" s="24"/>
      <c r="V50" s="24"/>
      <c r="W50" s="24"/>
      <c r="X50" s="24"/>
      <c r="Y50" s="24"/>
      <c r="Z50" s="24"/>
      <c r="AA50" s="24"/>
      <c r="AB50" s="24"/>
      <c r="AC50" s="39">
        <f t="shared" si="6"/>
        <v>0</v>
      </c>
      <c r="AD50" s="22">
        <f t="shared" si="7"/>
        <v>0</v>
      </c>
      <c r="AE50" s="81">
        <f t="shared" si="2"/>
        <v>0</v>
      </c>
      <c r="AF50" s="90"/>
    </row>
    <row r="51" spans="1:32" ht="18.75" hidden="1" customHeight="1" x14ac:dyDescent="0.3">
      <c r="A51" s="90"/>
      <c r="B51" s="75" t="s">
        <v>54</v>
      </c>
      <c r="C51" s="81" t="s">
        <v>16</v>
      </c>
      <c r="D51" s="24">
        <v>12</v>
      </c>
      <c r="E51" s="22">
        <v>25</v>
      </c>
      <c r="F51" s="22">
        <f t="shared" si="8"/>
        <v>300</v>
      </c>
      <c r="G51" s="22"/>
      <c r="H51" s="22"/>
      <c r="I51" s="22">
        <f t="shared" si="5"/>
        <v>300</v>
      </c>
      <c r="J51" s="80"/>
      <c r="K51" s="80"/>
      <c r="L51" s="23"/>
      <c r="M51" s="81"/>
      <c r="N51" s="24"/>
      <c r="O51" s="24"/>
      <c r="P51" s="24"/>
      <c r="Q51" s="24"/>
      <c r="R51" s="24"/>
      <c r="S51" s="24"/>
      <c r="T51" s="24"/>
      <c r="U51" s="24"/>
      <c r="V51" s="24"/>
      <c r="W51" s="24"/>
      <c r="X51" s="24"/>
      <c r="Y51" s="24"/>
      <c r="Z51" s="24"/>
      <c r="AA51" s="24"/>
      <c r="AB51" s="24"/>
      <c r="AC51" s="39">
        <f t="shared" si="6"/>
        <v>0</v>
      </c>
      <c r="AD51" s="22">
        <f t="shared" si="7"/>
        <v>0</v>
      </c>
      <c r="AE51" s="81">
        <f t="shared" si="2"/>
        <v>0</v>
      </c>
      <c r="AF51" s="90"/>
    </row>
    <row r="52" spans="1:32" ht="37.5" hidden="1" customHeight="1" x14ac:dyDescent="0.3">
      <c r="A52" s="90"/>
      <c r="B52" s="75" t="s">
        <v>55</v>
      </c>
      <c r="C52" s="81" t="s">
        <v>16</v>
      </c>
      <c r="D52" s="24">
        <v>5</v>
      </c>
      <c r="E52" s="22">
        <v>240</v>
      </c>
      <c r="F52" s="22">
        <f t="shared" si="8"/>
        <v>1200</v>
      </c>
      <c r="G52" s="22"/>
      <c r="H52" s="22"/>
      <c r="I52" s="22">
        <f t="shared" si="5"/>
        <v>1200</v>
      </c>
      <c r="J52" s="80"/>
      <c r="K52" s="80"/>
      <c r="L52" s="23"/>
      <c r="M52" s="81"/>
      <c r="N52" s="24"/>
      <c r="O52" s="24"/>
      <c r="P52" s="24"/>
      <c r="Q52" s="24"/>
      <c r="R52" s="24"/>
      <c r="S52" s="24"/>
      <c r="T52" s="24"/>
      <c r="U52" s="24"/>
      <c r="V52" s="24"/>
      <c r="W52" s="24"/>
      <c r="X52" s="24"/>
      <c r="Y52" s="24"/>
      <c r="Z52" s="24"/>
      <c r="AA52" s="24"/>
      <c r="AB52" s="24"/>
      <c r="AC52" s="39">
        <f t="shared" si="6"/>
        <v>0</v>
      </c>
      <c r="AD52" s="22">
        <f t="shared" si="7"/>
        <v>0</v>
      </c>
      <c r="AE52" s="81">
        <f t="shared" si="2"/>
        <v>0</v>
      </c>
      <c r="AF52" s="90"/>
    </row>
    <row r="53" spans="1:32" ht="37.5" hidden="1" customHeight="1" x14ac:dyDescent="0.3">
      <c r="A53" s="90"/>
      <c r="B53" s="75" t="s">
        <v>56</v>
      </c>
      <c r="C53" s="81" t="s">
        <v>16</v>
      </c>
      <c r="D53" s="24">
        <v>5</v>
      </c>
      <c r="E53" s="22">
        <v>240</v>
      </c>
      <c r="F53" s="22">
        <f t="shared" si="8"/>
        <v>1200</v>
      </c>
      <c r="G53" s="22"/>
      <c r="H53" s="22"/>
      <c r="I53" s="22">
        <f t="shared" si="5"/>
        <v>1200</v>
      </c>
      <c r="J53" s="80"/>
      <c r="K53" s="80"/>
      <c r="L53" s="23"/>
      <c r="M53" s="81"/>
      <c r="N53" s="24"/>
      <c r="O53" s="24"/>
      <c r="P53" s="24"/>
      <c r="Q53" s="24"/>
      <c r="R53" s="24"/>
      <c r="S53" s="24"/>
      <c r="T53" s="24"/>
      <c r="U53" s="24"/>
      <c r="V53" s="24"/>
      <c r="W53" s="24"/>
      <c r="X53" s="24"/>
      <c r="Y53" s="24"/>
      <c r="Z53" s="24"/>
      <c r="AA53" s="24"/>
      <c r="AB53" s="24"/>
      <c r="AC53" s="39">
        <f t="shared" si="6"/>
        <v>0</v>
      </c>
      <c r="AD53" s="22">
        <f t="shared" si="7"/>
        <v>0</v>
      </c>
      <c r="AE53" s="81">
        <f t="shared" si="2"/>
        <v>0</v>
      </c>
      <c r="AF53" s="90"/>
    </row>
    <row r="54" spans="1:32" ht="37.5" hidden="1" customHeight="1" x14ac:dyDescent="0.3">
      <c r="A54" s="90"/>
      <c r="B54" s="75" t="s">
        <v>57</v>
      </c>
      <c r="C54" s="81" t="s">
        <v>16</v>
      </c>
      <c r="D54" s="24">
        <v>3</v>
      </c>
      <c r="E54" s="22">
        <v>245</v>
      </c>
      <c r="F54" s="22">
        <f t="shared" si="8"/>
        <v>735</v>
      </c>
      <c r="G54" s="22"/>
      <c r="H54" s="22"/>
      <c r="I54" s="22">
        <f t="shared" si="5"/>
        <v>735</v>
      </c>
      <c r="J54" s="80"/>
      <c r="K54" s="80"/>
      <c r="L54" s="23"/>
      <c r="M54" s="81"/>
      <c r="N54" s="24"/>
      <c r="O54" s="24"/>
      <c r="P54" s="24"/>
      <c r="Q54" s="24"/>
      <c r="R54" s="24"/>
      <c r="S54" s="24"/>
      <c r="T54" s="24"/>
      <c r="U54" s="24"/>
      <c r="V54" s="24"/>
      <c r="W54" s="24"/>
      <c r="X54" s="24"/>
      <c r="Y54" s="24"/>
      <c r="Z54" s="24"/>
      <c r="AA54" s="24"/>
      <c r="AB54" s="24"/>
      <c r="AC54" s="39">
        <f t="shared" si="6"/>
        <v>0</v>
      </c>
      <c r="AD54" s="22">
        <f t="shared" si="7"/>
        <v>0</v>
      </c>
      <c r="AE54" s="81">
        <f t="shared" si="2"/>
        <v>0</v>
      </c>
      <c r="AF54" s="90"/>
    </row>
    <row r="55" spans="1:32" ht="37.5" hidden="1" customHeight="1" x14ac:dyDescent="0.3">
      <c r="A55" s="90"/>
      <c r="B55" s="75" t="s">
        <v>58</v>
      </c>
      <c r="C55" s="81" t="s">
        <v>16</v>
      </c>
      <c r="D55" s="24">
        <v>3</v>
      </c>
      <c r="E55" s="22">
        <v>205</v>
      </c>
      <c r="F55" s="22">
        <f t="shared" si="8"/>
        <v>615</v>
      </c>
      <c r="G55" s="22"/>
      <c r="H55" s="22"/>
      <c r="I55" s="22">
        <f t="shared" si="5"/>
        <v>615</v>
      </c>
      <c r="J55" s="80"/>
      <c r="K55" s="80"/>
      <c r="L55" s="23"/>
      <c r="M55" s="81"/>
      <c r="N55" s="24"/>
      <c r="O55" s="24"/>
      <c r="P55" s="24"/>
      <c r="Q55" s="24"/>
      <c r="R55" s="24"/>
      <c r="S55" s="24"/>
      <c r="T55" s="24"/>
      <c r="U55" s="24"/>
      <c r="V55" s="24"/>
      <c r="W55" s="24"/>
      <c r="X55" s="24"/>
      <c r="Y55" s="24"/>
      <c r="Z55" s="24"/>
      <c r="AA55" s="24"/>
      <c r="AB55" s="24"/>
      <c r="AC55" s="39">
        <f t="shared" si="6"/>
        <v>0</v>
      </c>
      <c r="AD55" s="22">
        <f t="shared" si="7"/>
        <v>0</v>
      </c>
      <c r="AE55" s="81">
        <f t="shared" si="2"/>
        <v>0</v>
      </c>
      <c r="AF55" s="90"/>
    </row>
    <row r="56" spans="1:32" ht="37.5" hidden="1" customHeight="1" x14ac:dyDescent="0.3">
      <c r="A56" s="90"/>
      <c r="B56" s="75" t="s">
        <v>59</v>
      </c>
      <c r="C56" s="81" t="s">
        <v>16</v>
      </c>
      <c r="D56" s="24">
        <v>30</v>
      </c>
      <c r="E56" s="22">
        <v>145</v>
      </c>
      <c r="F56" s="22">
        <f t="shared" si="8"/>
        <v>4350</v>
      </c>
      <c r="G56" s="22"/>
      <c r="H56" s="22"/>
      <c r="I56" s="22">
        <f t="shared" si="5"/>
        <v>4350</v>
      </c>
      <c r="J56" s="80"/>
      <c r="K56" s="80"/>
      <c r="L56" s="23"/>
      <c r="M56" s="81"/>
      <c r="N56" s="24"/>
      <c r="O56" s="24"/>
      <c r="P56" s="24"/>
      <c r="Q56" s="24"/>
      <c r="R56" s="24"/>
      <c r="S56" s="24"/>
      <c r="T56" s="24"/>
      <c r="U56" s="24"/>
      <c r="V56" s="24"/>
      <c r="W56" s="24"/>
      <c r="X56" s="24"/>
      <c r="Y56" s="24"/>
      <c r="Z56" s="24"/>
      <c r="AA56" s="24"/>
      <c r="AB56" s="24"/>
      <c r="AC56" s="39">
        <f t="shared" si="6"/>
        <v>0</v>
      </c>
      <c r="AD56" s="22">
        <f t="shared" si="7"/>
        <v>0</v>
      </c>
      <c r="AE56" s="81">
        <f t="shared" si="2"/>
        <v>0</v>
      </c>
      <c r="AF56" s="90"/>
    </row>
    <row r="57" spans="1:32" ht="37.5" hidden="1" customHeight="1" x14ac:dyDescent="0.3">
      <c r="A57" s="90"/>
      <c r="B57" s="75" t="s">
        <v>60</v>
      </c>
      <c r="C57" s="81" t="s">
        <v>16</v>
      </c>
      <c r="D57" s="24">
        <v>5</v>
      </c>
      <c r="E57" s="22">
        <v>880</v>
      </c>
      <c r="F57" s="22">
        <f t="shared" si="8"/>
        <v>4400</v>
      </c>
      <c r="G57" s="22"/>
      <c r="H57" s="22"/>
      <c r="I57" s="22">
        <f t="shared" si="5"/>
        <v>4400</v>
      </c>
      <c r="J57" s="80"/>
      <c r="K57" s="80"/>
      <c r="L57" s="23"/>
      <c r="M57" s="81"/>
      <c r="N57" s="24"/>
      <c r="O57" s="24"/>
      <c r="P57" s="24"/>
      <c r="Q57" s="24"/>
      <c r="R57" s="24"/>
      <c r="S57" s="24"/>
      <c r="T57" s="24"/>
      <c r="U57" s="24"/>
      <c r="V57" s="24"/>
      <c r="W57" s="24"/>
      <c r="X57" s="24"/>
      <c r="Y57" s="24"/>
      <c r="Z57" s="24"/>
      <c r="AA57" s="24"/>
      <c r="AB57" s="24"/>
      <c r="AC57" s="39">
        <f t="shared" si="6"/>
        <v>0</v>
      </c>
      <c r="AD57" s="22">
        <f t="shared" si="7"/>
        <v>0</v>
      </c>
      <c r="AE57" s="81">
        <f t="shared" si="2"/>
        <v>0</v>
      </c>
      <c r="AF57" s="90"/>
    </row>
    <row r="58" spans="1:32" ht="37.5" hidden="1" customHeight="1" x14ac:dyDescent="0.3">
      <c r="A58" s="90"/>
      <c r="B58" s="75" t="s">
        <v>61</v>
      </c>
      <c r="C58" s="81" t="s">
        <v>16</v>
      </c>
      <c r="D58" s="24">
        <v>5</v>
      </c>
      <c r="E58" s="22">
        <v>1880</v>
      </c>
      <c r="F58" s="22">
        <f t="shared" si="8"/>
        <v>9400</v>
      </c>
      <c r="G58" s="22"/>
      <c r="H58" s="22"/>
      <c r="I58" s="22">
        <f t="shared" si="5"/>
        <v>9400</v>
      </c>
      <c r="J58" s="80"/>
      <c r="K58" s="80"/>
      <c r="L58" s="23"/>
      <c r="M58" s="81"/>
      <c r="N58" s="24"/>
      <c r="O58" s="24"/>
      <c r="P58" s="24"/>
      <c r="Q58" s="24"/>
      <c r="R58" s="24"/>
      <c r="S58" s="24"/>
      <c r="T58" s="24"/>
      <c r="U58" s="24"/>
      <c r="V58" s="24"/>
      <c r="W58" s="24"/>
      <c r="X58" s="24"/>
      <c r="Y58" s="24"/>
      <c r="Z58" s="24"/>
      <c r="AA58" s="24"/>
      <c r="AB58" s="24"/>
      <c r="AC58" s="39">
        <f t="shared" si="6"/>
        <v>0</v>
      </c>
      <c r="AD58" s="22">
        <f t="shared" si="7"/>
        <v>0</v>
      </c>
      <c r="AE58" s="81">
        <f t="shared" si="2"/>
        <v>0</v>
      </c>
      <c r="AF58" s="90"/>
    </row>
    <row r="59" spans="1:32" ht="37.5" hidden="1" customHeight="1" x14ac:dyDescent="0.3">
      <c r="A59" s="90"/>
      <c r="B59" s="75" t="s">
        <v>62</v>
      </c>
      <c r="C59" s="81" t="s">
        <v>16</v>
      </c>
      <c r="D59" s="24">
        <v>5</v>
      </c>
      <c r="E59" s="22">
        <v>1390</v>
      </c>
      <c r="F59" s="22">
        <f t="shared" si="8"/>
        <v>6950</v>
      </c>
      <c r="G59" s="22"/>
      <c r="H59" s="22"/>
      <c r="I59" s="22">
        <f t="shared" si="5"/>
        <v>6950</v>
      </c>
      <c r="J59" s="80"/>
      <c r="K59" s="80"/>
      <c r="L59" s="23"/>
      <c r="M59" s="81"/>
      <c r="N59" s="24"/>
      <c r="O59" s="24"/>
      <c r="P59" s="24"/>
      <c r="Q59" s="24"/>
      <c r="R59" s="24"/>
      <c r="S59" s="24"/>
      <c r="T59" s="24"/>
      <c r="U59" s="24"/>
      <c r="V59" s="24"/>
      <c r="W59" s="24"/>
      <c r="X59" s="24"/>
      <c r="Y59" s="24"/>
      <c r="Z59" s="24"/>
      <c r="AA59" s="24"/>
      <c r="AB59" s="24"/>
      <c r="AC59" s="39">
        <f t="shared" si="6"/>
        <v>0</v>
      </c>
      <c r="AD59" s="22">
        <f t="shared" si="7"/>
        <v>0</v>
      </c>
      <c r="AE59" s="81">
        <f t="shared" si="2"/>
        <v>0</v>
      </c>
      <c r="AF59" s="90"/>
    </row>
    <row r="60" spans="1:32" ht="37.5" hidden="1" customHeight="1" x14ac:dyDescent="0.3">
      <c r="A60" s="90"/>
      <c r="B60" s="75" t="s">
        <v>63</v>
      </c>
      <c r="C60" s="81" t="s">
        <v>16</v>
      </c>
      <c r="D60" s="24">
        <v>10</v>
      </c>
      <c r="E60" s="22">
        <v>876</v>
      </c>
      <c r="F60" s="22">
        <f t="shared" si="8"/>
        <v>8760</v>
      </c>
      <c r="G60" s="22"/>
      <c r="H60" s="22"/>
      <c r="I60" s="22">
        <f t="shared" si="5"/>
        <v>8760</v>
      </c>
      <c r="J60" s="80"/>
      <c r="K60" s="80"/>
      <c r="L60" s="23"/>
      <c r="M60" s="81"/>
      <c r="N60" s="24"/>
      <c r="O60" s="24"/>
      <c r="P60" s="24"/>
      <c r="Q60" s="24"/>
      <c r="R60" s="24"/>
      <c r="S60" s="24"/>
      <c r="T60" s="24"/>
      <c r="U60" s="24"/>
      <c r="V60" s="24"/>
      <c r="W60" s="24"/>
      <c r="X60" s="24"/>
      <c r="Y60" s="24"/>
      <c r="Z60" s="24"/>
      <c r="AA60" s="24"/>
      <c r="AB60" s="24"/>
      <c r="AC60" s="39">
        <f t="shared" si="6"/>
        <v>0</v>
      </c>
      <c r="AD60" s="22">
        <f t="shared" si="7"/>
        <v>0</v>
      </c>
      <c r="AE60" s="81">
        <f t="shared" si="2"/>
        <v>0</v>
      </c>
      <c r="AF60" s="90"/>
    </row>
    <row r="61" spans="1:32" ht="37.5" hidden="1" customHeight="1" x14ac:dyDescent="0.3">
      <c r="A61" s="90"/>
      <c r="B61" s="75" t="s">
        <v>64</v>
      </c>
      <c r="C61" s="81" t="s">
        <v>16</v>
      </c>
      <c r="D61" s="24">
        <v>10</v>
      </c>
      <c r="E61" s="22">
        <v>600</v>
      </c>
      <c r="F61" s="22">
        <f t="shared" si="8"/>
        <v>6000</v>
      </c>
      <c r="G61" s="22"/>
      <c r="H61" s="22"/>
      <c r="I61" s="22">
        <f t="shared" si="5"/>
        <v>6000</v>
      </c>
      <c r="J61" s="80"/>
      <c r="K61" s="80"/>
      <c r="L61" s="23"/>
      <c r="M61" s="81"/>
      <c r="N61" s="24"/>
      <c r="O61" s="24"/>
      <c r="P61" s="24"/>
      <c r="Q61" s="24"/>
      <c r="R61" s="24"/>
      <c r="S61" s="24"/>
      <c r="T61" s="24"/>
      <c r="U61" s="24"/>
      <c r="V61" s="24"/>
      <c r="W61" s="24"/>
      <c r="X61" s="24"/>
      <c r="Y61" s="24"/>
      <c r="Z61" s="24"/>
      <c r="AA61" s="24"/>
      <c r="AB61" s="24"/>
      <c r="AC61" s="39">
        <f t="shared" si="6"/>
        <v>0</v>
      </c>
      <c r="AD61" s="22">
        <f t="shared" ref="AD61:AD95" si="9">L61+N61+P61+AA61</f>
        <v>0</v>
      </c>
      <c r="AE61" s="81">
        <f t="shared" si="2"/>
        <v>0</v>
      </c>
      <c r="AF61" s="90"/>
    </row>
    <row r="62" spans="1:32" ht="56.25" hidden="1" customHeight="1" x14ac:dyDescent="0.3">
      <c r="A62" s="90"/>
      <c r="B62" s="75" t="s">
        <v>65</v>
      </c>
      <c r="C62" s="81" t="s">
        <v>16</v>
      </c>
      <c r="D62" s="24">
        <v>20</v>
      </c>
      <c r="E62" s="22">
        <v>504</v>
      </c>
      <c r="F62" s="22">
        <f t="shared" si="8"/>
        <v>10080</v>
      </c>
      <c r="G62" s="22"/>
      <c r="H62" s="22"/>
      <c r="I62" s="22">
        <f t="shared" si="5"/>
        <v>10080</v>
      </c>
      <c r="J62" s="80"/>
      <c r="K62" s="80"/>
      <c r="L62" s="23"/>
      <c r="M62" s="81"/>
      <c r="N62" s="24"/>
      <c r="O62" s="24"/>
      <c r="P62" s="24"/>
      <c r="Q62" s="24"/>
      <c r="R62" s="24"/>
      <c r="S62" s="24"/>
      <c r="T62" s="24"/>
      <c r="U62" s="24"/>
      <c r="V62" s="24"/>
      <c r="W62" s="24"/>
      <c r="X62" s="24"/>
      <c r="Y62" s="24"/>
      <c r="Z62" s="24"/>
      <c r="AA62" s="24"/>
      <c r="AB62" s="24"/>
      <c r="AC62" s="39">
        <f t="shared" si="6"/>
        <v>0</v>
      </c>
      <c r="AD62" s="22">
        <f t="shared" si="9"/>
        <v>0</v>
      </c>
      <c r="AE62" s="81">
        <f t="shared" si="2"/>
        <v>0</v>
      </c>
      <c r="AF62" s="90"/>
    </row>
    <row r="63" spans="1:32" ht="56.25" hidden="1" customHeight="1" x14ac:dyDescent="0.3">
      <c r="A63" s="90"/>
      <c r="B63" s="75" t="s">
        <v>66</v>
      </c>
      <c r="C63" s="81" t="s">
        <v>16</v>
      </c>
      <c r="D63" s="24">
        <v>20</v>
      </c>
      <c r="E63" s="22">
        <v>252</v>
      </c>
      <c r="F63" s="22">
        <f t="shared" si="8"/>
        <v>5040</v>
      </c>
      <c r="G63" s="22"/>
      <c r="H63" s="22"/>
      <c r="I63" s="22">
        <f t="shared" si="5"/>
        <v>5040</v>
      </c>
      <c r="J63" s="80"/>
      <c r="K63" s="80"/>
      <c r="L63" s="23"/>
      <c r="M63" s="81"/>
      <c r="N63" s="24"/>
      <c r="O63" s="24"/>
      <c r="P63" s="24"/>
      <c r="Q63" s="24"/>
      <c r="R63" s="24"/>
      <c r="S63" s="24"/>
      <c r="T63" s="24"/>
      <c r="U63" s="24"/>
      <c r="V63" s="24"/>
      <c r="W63" s="24"/>
      <c r="X63" s="24"/>
      <c r="Y63" s="24"/>
      <c r="Z63" s="24"/>
      <c r="AA63" s="24"/>
      <c r="AB63" s="24"/>
      <c r="AC63" s="39">
        <f t="shared" si="6"/>
        <v>0</v>
      </c>
      <c r="AD63" s="22">
        <f t="shared" si="9"/>
        <v>0</v>
      </c>
      <c r="AE63" s="81">
        <f t="shared" si="2"/>
        <v>0</v>
      </c>
      <c r="AF63" s="90"/>
    </row>
    <row r="64" spans="1:32" ht="56.25" hidden="1" customHeight="1" x14ac:dyDescent="0.3">
      <c r="A64" s="90"/>
      <c r="B64" s="75" t="s">
        <v>67</v>
      </c>
      <c r="C64" s="81" t="s">
        <v>16</v>
      </c>
      <c r="D64" s="24">
        <v>10</v>
      </c>
      <c r="E64" s="22">
        <v>216</v>
      </c>
      <c r="F64" s="22">
        <f t="shared" si="8"/>
        <v>2160</v>
      </c>
      <c r="G64" s="22"/>
      <c r="H64" s="22"/>
      <c r="I64" s="22">
        <f t="shared" si="5"/>
        <v>2160</v>
      </c>
      <c r="J64" s="80"/>
      <c r="K64" s="80"/>
      <c r="L64" s="23"/>
      <c r="M64" s="81"/>
      <c r="N64" s="24"/>
      <c r="O64" s="24"/>
      <c r="P64" s="24"/>
      <c r="Q64" s="24"/>
      <c r="R64" s="24"/>
      <c r="S64" s="24"/>
      <c r="T64" s="24"/>
      <c r="U64" s="24"/>
      <c r="V64" s="24"/>
      <c r="W64" s="24"/>
      <c r="X64" s="24"/>
      <c r="Y64" s="24"/>
      <c r="Z64" s="24"/>
      <c r="AA64" s="24"/>
      <c r="AB64" s="24"/>
      <c r="AC64" s="39">
        <f t="shared" si="6"/>
        <v>0</v>
      </c>
      <c r="AD64" s="22">
        <f t="shared" si="9"/>
        <v>0</v>
      </c>
      <c r="AE64" s="81">
        <f t="shared" si="2"/>
        <v>0</v>
      </c>
      <c r="AF64" s="90"/>
    </row>
    <row r="65" spans="1:32" ht="37.5" hidden="1" customHeight="1" x14ac:dyDescent="0.3">
      <c r="A65" s="90"/>
      <c r="B65" s="75" t="s">
        <v>68</v>
      </c>
      <c r="C65" s="81" t="s">
        <v>16</v>
      </c>
      <c r="D65" s="24">
        <v>1</v>
      </c>
      <c r="E65" s="22">
        <v>3470</v>
      </c>
      <c r="F65" s="22">
        <f t="shared" si="8"/>
        <v>3470</v>
      </c>
      <c r="G65" s="22"/>
      <c r="H65" s="22"/>
      <c r="I65" s="22">
        <f t="shared" si="5"/>
        <v>3470</v>
      </c>
      <c r="J65" s="80"/>
      <c r="K65" s="80"/>
      <c r="L65" s="23"/>
      <c r="M65" s="81"/>
      <c r="N65" s="24"/>
      <c r="O65" s="24"/>
      <c r="P65" s="24"/>
      <c r="Q65" s="24"/>
      <c r="R65" s="24"/>
      <c r="S65" s="24"/>
      <c r="T65" s="24"/>
      <c r="U65" s="24"/>
      <c r="V65" s="24"/>
      <c r="W65" s="24"/>
      <c r="X65" s="24"/>
      <c r="Y65" s="24"/>
      <c r="Z65" s="24"/>
      <c r="AA65" s="24"/>
      <c r="AB65" s="24"/>
      <c r="AC65" s="39">
        <f t="shared" si="6"/>
        <v>0</v>
      </c>
      <c r="AD65" s="22">
        <f t="shared" si="9"/>
        <v>0</v>
      </c>
      <c r="AE65" s="81">
        <f t="shared" si="2"/>
        <v>0</v>
      </c>
      <c r="AF65" s="90"/>
    </row>
    <row r="66" spans="1:32" ht="37.5" hidden="1" customHeight="1" x14ac:dyDescent="0.3">
      <c r="A66" s="90"/>
      <c r="B66" s="75" t="s">
        <v>69</v>
      </c>
      <c r="C66" s="81" t="s">
        <v>16</v>
      </c>
      <c r="D66" s="24">
        <v>1</v>
      </c>
      <c r="E66" s="22">
        <v>300</v>
      </c>
      <c r="F66" s="22">
        <f t="shared" si="8"/>
        <v>300</v>
      </c>
      <c r="G66" s="22"/>
      <c r="H66" s="22"/>
      <c r="I66" s="22">
        <f t="shared" si="5"/>
        <v>300</v>
      </c>
      <c r="J66" s="80"/>
      <c r="K66" s="80"/>
      <c r="L66" s="23"/>
      <c r="M66" s="81"/>
      <c r="N66" s="24"/>
      <c r="O66" s="24"/>
      <c r="P66" s="24"/>
      <c r="Q66" s="24"/>
      <c r="R66" s="24"/>
      <c r="S66" s="24"/>
      <c r="T66" s="24"/>
      <c r="U66" s="24"/>
      <c r="V66" s="24"/>
      <c r="W66" s="24"/>
      <c r="X66" s="24"/>
      <c r="Y66" s="24"/>
      <c r="Z66" s="24"/>
      <c r="AA66" s="24"/>
      <c r="AB66" s="24"/>
      <c r="AC66" s="39">
        <f t="shared" si="6"/>
        <v>0</v>
      </c>
      <c r="AD66" s="22">
        <f t="shared" si="9"/>
        <v>0</v>
      </c>
      <c r="AE66" s="81">
        <f t="shared" si="2"/>
        <v>0</v>
      </c>
      <c r="AF66" s="90"/>
    </row>
    <row r="67" spans="1:32" ht="56.25" hidden="1" customHeight="1" x14ac:dyDescent="0.3">
      <c r="A67" s="90"/>
      <c r="B67" s="75" t="s">
        <v>70</v>
      </c>
      <c r="C67" s="81" t="s">
        <v>16</v>
      </c>
      <c r="D67" s="24">
        <v>1</v>
      </c>
      <c r="E67" s="22">
        <v>300</v>
      </c>
      <c r="F67" s="22">
        <f t="shared" si="8"/>
        <v>300</v>
      </c>
      <c r="G67" s="22"/>
      <c r="H67" s="22"/>
      <c r="I67" s="22">
        <f t="shared" si="5"/>
        <v>300</v>
      </c>
      <c r="J67" s="80"/>
      <c r="K67" s="80"/>
      <c r="L67" s="23"/>
      <c r="M67" s="81"/>
      <c r="N67" s="24"/>
      <c r="O67" s="24"/>
      <c r="P67" s="24"/>
      <c r="Q67" s="24"/>
      <c r="R67" s="24"/>
      <c r="S67" s="24"/>
      <c r="T67" s="24"/>
      <c r="U67" s="24"/>
      <c r="V67" s="24"/>
      <c r="W67" s="24"/>
      <c r="X67" s="24"/>
      <c r="Y67" s="24"/>
      <c r="Z67" s="24"/>
      <c r="AA67" s="24"/>
      <c r="AB67" s="24"/>
      <c r="AC67" s="39">
        <f t="shared" si="6"/>
        <v>0</v>
      </c>
      <c r="AD67" s="22">
        <f t="shared" si="9"/>
        <v>0</v>
      </c>
      <c r="AE67" s="81">
        <f t="shared" si="2"/>
        <v>0</v>
      </c>
      <c r="AF67" s="90"/>
    </row>
    <row r="68" spans="1:32" ht="37.5" hidden="1" customHeight="1" x14ac:dyDescent="0.3">
      <c r="A68" s="90"/>
      <c r="B68" s="75" t="s">
        <v>71</v>
      </c>
      <c r="C68" s="81" t="s">
        <v>16</v>
      </c>
      <c r="D68" s="24">
        <v>1</v>
      </c>
      <c r="E68" s="22">
        <v>301</v>
      </c>
      <c r="F68" s="22">
        <f t="shared" si="8"/>
        <v>301</v>
      </c>
      <c r="G68" s="22"/>
      <c r="H68" s="22"/>
      <c r="I68" s="22">
        <f t="shared" si="5"/>
        <v>301</v>
      </c>
      <c r="J68" s="80"/>
      <c r="K68" s="80"/>
      <c r="L68" s="23"/>
      <c r="M68" s="81"/>
      <c r="N68" s="24"/>
      <c r="O68" s="24"/>
      <c r="P68" s="24"/>
      <c r="Q68" s="24"/>
      <c r="R68" s="24"/>
      <c r="S68" s="24"/>
      <c r="T68" s="24"/>
      <c r="U68" s="24"/>
      <c r="V68" s="24"/>
      <c r="W68" s="24"/>
      <c r="X68" s="24"/>
      <c r="Y68" s="24"/>
      <c r="Z68" s="24"/>
      <c r="AA68" s="24"/>
      <c r="AB68" s="24"/>
      <c r="AC68" s="39">
        <f t="shared" si="6"/>
        <v>0</v>
      </c>
      <c r="AD68" s="22">
        <f t="shared" si="9"/>
        <v>0</v>
      </c>
      <c r="AE68" s="81">
        <f t="shared" si="2"/>
        <v>0</v>
      </c>
      <c r="AF68" s="90"/>
    </row>
    <row r="69" spans="1:32" ht="56.25" hidden="1" customHeight="1" x14ac:dyDescent="0.3">
      <c r="A69" s="90"/>
      <c r="B69" s="75" t="s">
        <v>72</v>
      </c>
      <c r="C69" s="81" t="s">
        <v>16</v>
      </c>
      <c r="D69" s="24">
        <v>5</v>
      </c>
      <c r="E69" s="22">
        <v>430</v>
      </c>
      <c r="F69" s="22">
        <f t="shared" si="8"/>
        <v>2150</v>
      </c>
      <c r="G69" s="22"/>
      <c r="H69" s="22"/>
      <c r="I69" s="22">
        <f t="shared" si="5"/>
        <v>2150</v>
      </c>
      <c r="J69" s="80"/>
      <c r="K69" s="80"/>
      <c r="L69" s="23"/>
      <c r="M69" s="81"/>
      <c r="N69" s="24"/>
      <c r="O69" s="24"/>
      <c r="P69" s="24"/>
      <c r="Q69" s="24"/>
      <c r="R69" s="24"/>
      <c r="S69" s="24"/>
      <c r="T69" s="24"/>
      <c r="U69" s="24"/>
      <c r="V69" s="24"/>
      <c r="W69" s="24"/>
      <c r="X69" s="24"/>
      <c r="Y69" s="24"/>
      <c r="Z69" s="24"/>
      <c r="AA69" s="24"/>
      <c r="AB69" s="24"/>
      <c r="AC69" s="39">
        <f t="shared" si="6"/>
        <v>0</v>
      </c>
      <c r="AD69" s="22">
        <f t="shared" si="9"/>
        <v>0</v>
      </c>
      <c r="AE69" s="81">
        <f t="shared" si="2"/>
        <v>0</v>
      </c>
      <c r="AF69" s="90"/>
    </row>
    <row r="70" spans="1:32" ht="37.5" hidden="1" customHeight="1" x14ac:dyDescent="0.3">
      <c r="A70" s="90"/>
      <c r="B70" s="75" t="s">
        <v>73</v>
      </c>
      <c r="C70" s="81" t="s">
        <v>16</v>
      </c>
      <c r="D70" s="24">
        <v>5</v>
      </c>
      <c r="E70" s="22">
        <v>430</v>
      </c>
      <c r="F70" s="22">
        <f t="shared" si="8"/>
        <v>2150</v>
      </c>
      <c r="G70" s="22"/>
      <c r="H70" s="22"/>
      <c r="I70" s="22">
        <f t="shared" si="5"/>
        <v>2150</v>
      </c>
      <c r="J70" s="80"/>
      <c r="K70" s="80"/>
      <c r="L70" s="23"/>
      <c r="M70" s="81"/>
      <c r="N70" s="24"/>
      <c r="O70" s="24"/>
      <c r="P70" s="24"/>
      <c r="Q70" s="24"/>
      <c r="R70" s="24"/>
      <c r="S70" s="24"/>
      <c r="T70" s="24"/>
      <c r="U70" s="24"/>
      <c r="V70" s="24"/>
      <c r="W70" s="24"/>
      <c r="X70" s="24"/>
      <c r="Y70" s="24"/>
      <c r="Z70" s="24"/>
      <c r="AA70" s="24"/>
      <c r="AB70" s="24"/>
      <c r="AC70" s="39">
        <f t="shared" si="6"/>
        <v>0</v>
      </c>
      <c r="AD70" s="22">
        <f t="shared" si="9"/>
        <v>0</v>
      </c>
      <c r="AE70" s="81">
        <f t="shared" si="2"/>
        <v>0</v>
      </c>
      <c r="AF70" s="90"/>
    </row>
    <row r="71" spans="1:32" ht="37.5" hidden="1" customHeight="1" x14ac:dyDescent="0.3">
      <c r="A71" s="90"/>
      <c r="B71" s="75" t="s">
        <v>74</v>
      </c>
      <c r="C71" s="81" t="s">
        <v>16</v>
      </c>
      <c r="D71" s="24">
        <v>10</v>
      </c>
      <c r="E71" s="22">
        <v>2395</v>
      </c>
      <c r="F71" s="22">
        <f t="shared" si="8"/>
        <v>23950</v>
      </c>
      <c r="G71" s="22"/>
      <c r="H71" s="22"/>
      <c r="I71" s="22">
        <f t="shared" si="5"/>
        <v>23950</v>
      </c>
      <c r="J71" s="80"/>
      <c r="K71" s="80"/>
      <c r="L71" s="23"/>
      <c r="M71" s="81"/>
      <c r="N71" s="24"/>
      <c r="O71" s="24"/>
      <c r="P71" s="24"/>
      <c r="Q71" s="24"/>
      <c r="R71" s="24"/>
      <c r="S71" s="24"/>
      <c r="T71" s="24"/>
      <c r="U71" s="24"/>
      <c r="V71" s="24"/>
      <c r="W71" s="24"/>
      <c r="X71" s="24"/>
      <c r="Y71" s="24"/>
      <c r="Z71" s="24"/>
      <c r="AA71" s="24"/>
      <c r="AB71" s="24"/>
      <c r="AC71" s="39">
        <f t="shared" si="6"/>
        <v>0</v>
      </c>
      <c r="AD71" s="22">
        <f t="shared" si="9"/>
        <v>0</v>
      </c>
      <c r="AE71" s="81">
        <f t="shared" si="2"/>
        <v>0</v>
      </c>
      <c r="AF71" s="90"/>
    </row>
    <row r="72" spans="1:32" ht="56.25" hidden="1" customHeight="1" x14ac:dyDescent="0.3">
      <c r="A72" s="90"/>
      <c r="B72" s="75" t="s">
        <v>75</v>
      </c>
      <c r="C72" s="81" t="s">
        <v>16</v>
      </c>
      <c r="D72" s="24">
        <v>10</v>
      </c>
      <c r="E72" s="22">
        <v>370</v>
      </c>
      <c r="F72" s="22">
        <f t="shared" si="8"/>
        <v>3700</v>
      </c>
      <c r="G72" s="22"/>
      <c r="H72" s="22"/>
      <c r="I72" s="22">
        <f t="shared" si="5"/>
        <v>3700</v>
      </c>
      <c r="J72" s="80"/>
      <c r="K72" s="80"/>
      <c r="L72" s="23"/>
      <c r="M72" s="81"/>
      <c r="N72" s="24"/>
      <c r="O72" s="24"/>
      <c r="P72" s="24"/>
      <c r="Q72" s="24"/>
      <c r="R72" s="24"/>
      <c r="S72" s="24"/>
      <c r="T72" s="24"/>
      <c r="U72" s="24"/>
      <c r="V72" s="24"/>
      <c r="W72" s="24"/>
      <c r="X72" s="24"/>
      <c r="Y72" s="24"/>
      <c r="Z72" s="24"/>
      <c r="AA72" s="24"/>
      <c r="AB72" s="24"/>
      <c r="AC72" s="39">
        <f t="shared" si="6"/>
        <v>0</v>
      </c>
      <c r="AD72" s="22">
        <f t="shared" si="9"/>
        <v>0</v>
      </c>
      <c r="AE72" s="81">
        <f t="shared" si="2"/>
        <v>0</v>
      </c>
      <c r="AF72" s="90"/>
    </row>
    <row r="73" spans="1:32" ht="56.25" hidden="1" customHeight="1" x14ac:dyDescent="0.3">
      <c r="A73" s="90"/>
      <c r="B73" s="75" t="s">
        <v>76</v>
      </c>
      <c r="C73" s="81" t="s">
        <v>16</v>
      </c>
      <c r="D73" s="24">
        <v>10</v>
      </c>
      <c r="E73" s="22">
        <v>285</v>
      </c>
      <c r="F73" s="22">
        <f t="shared" si="8"/>
        <v>2850</v>
      </c>
      <c r="G73" s="22"/>
      <c r="H73" s="22"/>
      <c r="I73" s="22">
        <f t="shared" si="5"/>
        <v>2850</v>
      </c>
      <c r="J73" s="80"/>
      <c r="K73" s="80"/>
      <c r="L73" s="23"/>
      <c r="M73" s="81"/>
      <c r="N73" s="24"/>
      <c r="O73" s="24"/>
      <c r="P73" s="24"/>
      <c r="Q73" s="24"/>
      <c r="R73" s="24"/>
      <c r="S73" s="24"/>
      <c r="T73" s="24"/>
      <c r="U73" s="24"/>
      <c r="V73" s="24"/>
      <c r="W73" s="24"/>
      <c r="X73" s="24"/>
      <c r="Y73" s="24"/>
      <c r="Z73" s="24"/>
      <c r="AA73" s="24"/>
      <c r="AB73" s="24"/>
      <c r="AC73" s="39">
        <f t="shared" si="6"/>
        <v>0</v>
      </c>
      <c r="AD73" s="22">
        <f t="shared" si="9"/>
        <v>0</v>
      </c>
      <c r="AE73" s="81">
        <f t="shared" si="2"/>
        <v>0</v>
      </c>
      <c r="AF73" s="90"/>
    </row>
    <row r="74" spans="1:32" ht="56.25" hidden="1" customHeight="1" x14ac:dyDescent="0.3">
      <c r="A74" s="90"/>
      <c r="B74" s="75" t="s">
        <v>77</v>
      </c>
      <c r="C74" s="81" t="s">
        <v>16</v>
      </c>
      <c r="D74" s="24">
        <v>10</v>
      </c>
      <c r="E74" s="22">
        <v>200</v>
      </c>
      <c r="F74" s="22">
        <f t="shared" si="8"/>
        <v>2000</v>
      </c>
      <c r="G74" s="22"/>
      <c r="H74" s="22"/>
      <c r="I74" s="22">
        <f t="shared" si="5"/>
        <v>2000</v>
      </c>
      <c r="J74" s="80"/>
      <c r="K74" s="80"/>
      <c r="L74" s="23"/>
      <c r="M74" s="81"/>
      <c r="N74" s="24"/>
      <c r="O74" s="24"/>
      <c r="P74" s="24"/>
      <c r="Q74" s="24"/>
      <c r="R74" s="24"/>
      <c r="S74" s="24"/>
      <c r="T74" s="24"/>
      <c r="U74" s="24"/>
      <c r="V74" s="24"/>
      <c r="W74" s="24"/>
      <c r="X74" s="24"/>
      <c r="Y74" s="24"/>
      <c r="Z74" s="24"/>
      <c r="AA74" s="24"/>
      <c r="AB74" s="24"/>
      <c r="AC74" s="39">
        <f t="shared" si="6"/>
        <v>0</v>
      </c>
      <c r="AD74" s="22">
        <f t="shared" si="9"/>
        <v>0</v>
      </c>
      <c r="AE74" s="81">
        <f t="shared" si="2"/>
        <v>0</v>
      </c>
      <c r="AF74" s="90"/>
    </row>
    <row r="75" spans="1:32" ht="37.5" hidden="1" customHeight="1" x14ac:dyDescent="0.3">
      <c r="A75" s="90"/>
      <c r="B75" s="75" t="s">
        <v>78</v>
      </c>
      <c r="C75" s="81" t="s">
        <v>16</v>
      </c>
      <c r="D75" s="24">
        <v>10</v>
      </c>
      <c r="E75" s="22">
        <v>195</v>
      </c>
      <c r="F75" s="22">
        <f t="shared" si="8"/>
        <v>1950</v>
      </c>
      <c r="G75" s="22"/>
      <c r="H75" s="22"/>
      <c r="I75" s="22">
        <f t="shared" si="5"/>
        <v>1950</v>
      </c>
      <c r="J75" s="80"/>
      <c r="K75" s="80"/>
      <c r="L75" s="23"/>
      <c r="M75" s="81"/>
      <c r="N75" s="24"/>
      <c r="O75" s="24"/>
      <c r="P75" s="24"/>
      <c r="Q75" s="24"/>
      <c r="R75" s="24"/>
      <c r="S75" s="24"/>
      <c r="T75" s="24"/>
      <c r="U75" s="24"/>
      <c r="V75" s="24"/>
      <c r="W75" s="24"/>
      <c r="X75" s="24"/>
      <c r="Y75" s="24"/>
      <c r="Z75" s="24"/>
      <c r="AA75" s="24"/>
      <c r="AB75" s="24"/>
      <c r="AC75" s="39">
        <f t="shared" si="6"/>
        <v>0</v>
      </c>
      <c r="AD75" s="22">
        <f t="shared" si="9"/>
        <v>0</v>
      </c>
      <c r="AE75" s="81">
        <f t="shared" si="2"/>
        <v>0</v>
      </c>
      <c r="AF75" s="90"/>
    </row>
    <row r="76" spans="1:32" ht="37.5" hidden="1" customHeight="1" x14ac:dyDescent="0.3">
      <c r="A76" s="90"/>
      <c r="B76" s="75" t="s">
        <v>79</v>
      </c>
      <c r="C76" s="81" t="s">
        <v>16</v>
      </c>
      <c r="D76" s="24">
        <v>10</v>
      </c>
      <c r="E76" s="22">
        <v>155</v>
      </c>
      <c r="F76" s="22">
        <f t="shared" si="8"/>
        <v>1550</v>
      </c>
      <c r="G76" s="22"/>
      <c r="H76" s="22"/>
      <c r="I76" s="22">
        <f t="shared" si="5"/>
        <v>1550</v>
      </c>
      <c r="J76" s="80"/>
      <c r="K76" s="80"/>
      <c r="L76" s="23"/>
      <c r="M76" s="81"/>
      <c r="N76" s="24"/>
      <c r="O76" s="24"/>
      <c r="P76" s="24"/>
      <c r="Q76" s="24"/>
      <c r="R76" s="24"/>
      <c r="S76" s="24"/>
      <c r="T76" s="24"/>
      <c r="U76" s="24"/>
      <c r="V76" s="24"/>
      <c r="W76" s="24"/>
      <c r="X76" s="24"/>
      <c r="Y76" s="24"/>
      <c r="Z76" s="24"/>
      <c r="AA76" s="24"/>
      <c r="AB76" s="24"/>
      <c r="AC76" s="39">
        <f t="shared" si="6"/>
        <v>0</v>
      </c>
      <c r="AD76" s="22">
        <f t="shared" si="9"/>
        <v>0</v>
      </c>
      <c r="AE76" s="81">
        <f t="shared" si="2"/>
        <v>0</v>
      </c>
      <c r="AF76" s="90"/>
    </row>
    <row r="77" spans="1:32" ht="56.25" hidden="1" customHeight="1" x14ac:dyDescent="0.3">
      <c r="A77" s="90"/>
      <c r="B77" s="75" t="s">
        <v>80</v>
      </c>
      <c r="C77" s="81" t="s">
        <v>16</v>
      </c>
      <c r="D77" s="24">
        <v>11</v>
      </c>
      <c r="E77" s="22">
        <v>400</v>
      </c>
      <c r="F77" s="22">
        <f t="shared" si="8"/>
        <v>4400</v>
      </c>
      <c r="G77" s="22"/>
      <c r="H77" s="22"/>
      <c r="I77" s="22">
        <f t="shared" si="5"/>
        <v>4400</v>
      </c>
      <c r="J77" s="80"/>
      <c r="K77" s="80"/>
      <c r="L77" s="23"/>
      <c r="M77" s="81"/>
      <c r="N77" s="24"/>
      <c r="O77" s="24"/>
      <c r="P77" s="24"/>
      <c r="Q77" s="24"/>
      <c r="R77" s="24"/>
      <c r="S77" s="24"/>
      <c r="T77" s="24"/>
      <c r="U77" s="24"/>
      <c r="V77" s="24"/>
      <c r="W77" s="24"/>
      <c r="X77" s="24"/>
      <c r="Y77" s="24"/>
      <c r="Z77" s="24"/>
      <c r="AA77" s="24"/>
      <c r="AB77" s="24"/>
      <c r="AC77" s="39">
        <f t="shared" si="6"/>
        <v>0</v>
      </c>
      <c r="AD77" s="22">
        <f t="shared" si="9"/>
        <v>0</v>
      </c>
      <c r="AE77" s="81">
        <f t="shared" si="2"/>
        <v>0</v>
      </c>
      <c r="AF77" s="90"/>
    </row>
    <row r="78" spans="1:32" ht="37.5" hidden="1" customHeight="1" x14ac:dyDescent="0.3">
      <c r="A78" s="90"/>
      <c r="B78" s="75" t="s">
        <v>81</v>
      </c>
      <c r="C78" s="81" t="s">
        <v>16</v>
      </c>
      <c r="D78" s="24">
        <v>8</v>
      </c>
      <c r="E78" s="22">
        <v>495</v>
      </c>
      <c r="F78" s="22">
        <f t="shared" si="8"/>
        <v>3960</v>
      </c>
      <c r="G78" s="22"/>
      <c r="H78" s="22"/>
      <c r="I78" s="22">
        <f t="shared" si="5"/>
        <v>3960</v>
      </c>
      <c r="J78" s="80"/>
      <c r="K78" s="80"/>
      <c r="L78" s="23"/>
      <c r="M78" s="81"/>
      <c r="N78" s="24"/>
      <c r="O78" s="24"/>
      <c r="P78" s="24"/>
      <c r="Q78" s="24"/>
      <c r="R78" s="24"/>
      <c r="S78" s="24"/>
      <c r="T78" s="24"/>
      <c r="U78" s="24"/>
      <c r="V78" s="24"/>
      <c r="W78" s="24"/>
      <c r="X78" s="24"/>
      <c r="Y78" s="24"/>
      <c r="Z78" s="24"/>
      <c r="AA78" s="24"/>
      <c r="AB78" s="24"/>
      <c r="AC78" s="39">
        <f t="shared" si="6"/>
        <v>0</v>
      </c>
      <c r="AD78" s="22">
        <f t="shared" si="9"/>
        <v>0</v>
      </c>
      <c r="AE78" s="81">
        <f t="shared" ref="AE78:AE121" si="10">AD78-AC78</f>
        <v>0</v>
      </c>
      <c r="AF78" s="90"/>
    </row>
    <row r="79" spans="1:32" ht="37.5" hidden="1" customHeight="1" x14ac:dyDescent="0.3">
      <c r="A79" s="90"/>
      <c r="B79" s="75" t="s">
        <v>82</v>
      </c>
      <c r="C79" s="81" t="s">
        <v>16</v>
      </c>
      <c r="D79" s="24">
        <v>8</v>
      </c>
      <c r="E79" s="22">
        <v>520</v>
      </c>
      <c r="F79" s="22">
        <f t="shared" si="8"/>
        <v>4160</v>
      </c>
      <c r="G79" s="22"/>
      <c r="H79" s="22"/>
      <c r="I79" s="22">
        <f t="shared" si="5"/>
        <v>4160</v>
      </c>
      <c r="J79" s="80"/>
      <c r="K79" s="80"/>
      <c r="L79" s="23"/>
      <c r="M79" s="81"/>
      <c r="N79" s="24"/>
      <c r="O79" s="24"/>
      <c r="P79" s="24"/>
      <c r="Q79" s="24"/>
      <c r="R79" s="24"/>
      <c r="S79" s="24"/>
      <c r="T79" s="24"/>
      <c r="U79" s="24"/>
      <c r="V79" s="24"/>
      <c r="W79" s="24"/>
      <c r="X79" s="24"/>
      <c r="Y79" s="24"/>
      <c r="Z79" s="24"/>
      <c r="AA79" s="24"/>
      <c r="AB79" s="24"/>
      <c r="AC79" s="39">
        <f t="shared" si="6"/>
        <v>0</v>
      </c>
      <c r="AD79" s="22">
        <f t="shared" si="9"/>
        <v>0</v>
      </c>
      <c r="AE79" s="81">
        <f t="shared" si="10"/>
        <v>0</v>
      </c>
      <c r="AF79" s="90"/>
    </row>
    <row r="80" spans="1:32" ht="37.5" hidden="1" customHeight="1" x14ac:dyDescent="0.3">
      <c r="A80" s="90"/>
      <c r="B80" s="75" t="s">
        <v>83</v>
      </c>
      <c r="C80" s="81" t="s">
        <v>16</v>
      </c>
      <c r="D80" s="24">
        <v>30</v>
      </c>
      <c r="E80" s="22">
        <v>540</v>
      </c>
      <c r="F80" s="22">
        <f t="shared" si="8"/>
        <v>16200</v>
      </c>
      <c r="G80" s="22"/>
      <c r="H80" s="22"/>
      <c r="I80" s="22">
        <f t="shared" ref="I80:I117" si="11">F80</f>
        <v>16200</v>
      </c>
      <c r="J80" s="80"/>
      <c r="K80" s="80"/>
      <c r="L80" s="23"/>
      <c r="M80" s="81"/>
      <c r="N80" s="24"/>
      <c r="O80" s="24"/>
      <c r="P80" s="24"/>
      <c r="Q80" s="24"/>
      <c r="R80" s="24"/>
      <c r="S80" s="24"/>
      <c r="T80" s="24"/>
      <c r="U80" s="24"/>
      <c r="V80" s="24"/>
      <c r="W80" s="24"/>
      <c r="X80" s="24"/>
      <c r="Y80" s="24"/>
      <c r="Z80" s="24"/>
      <c r="AA80" s="24"/>
      <c r="AB80" s="24"/>
      <c r="AC80" s="39">
        <f t="shared" ref="AC80:AC117" si="12">Z80</f>
        <v>0</v>
      </c>
      <c r="AD80" s="22">
        <f t="shared" si="9"/>
        <v>0</v>
      </c>
      <c r="AE80" s="81">
        <f t="shared" si="10"/>
        <v>0</v>
      </c>
      <c r="AF80" s="90"/>
    </row>
    <row r="81" spans="1:32" ht="37.5" hidden="1" customHeight="1" x14ac:dyDescent="0.3">
      <c r="A81" s="90"/>
      <c r="B81" s="75" t="s">
        <v>84</v>
      </c>
      <c r="C81" s="81" t="s">
        <v>16</v>
      </c>
      <c r="D81" s="24">
        <v>100</v>
      </c>
      <c r="E81" s="22">
        <v>75</v>
      </c>
      <c r="F81" s="22">
        <f t="shared" si="8"/>
        <v>7500</v>
      </c>
      <c r="G81" s="22"/>
      <c r="H81" s="22"/>
      <c r="I81" s="22">
        <f t="shared" si="11"/>
        <v>7500</v>
      </c>
      <c r="J81" s="80"/>
      <c r="K81" s="80"/>
      <c r="L81" s="23"/>
      <c r="M81" s="81"/>
      <c r="N81" s="24"/>
      <c r="O81" s="24"/>
      <c r="P81" s="24"/>
      <c r="Q81" s="24"/>
      <c r="R81" s="24"/>
      <c r="S81" s="24"/>
      <c r="T81" s="24"/>
      <c r="U81" s="24"/>
      <c r="V81" s="24"/>
      <c r="W81" s="24"/>
      <c r="X81" s="24"/>
      <c r="Y81" s="24"/>
      <c r="Z81" s="24"/>
      <c r="AA81" s="24"/>
      <c r="AB81" s="24"/>
      <c r="AC81" s="39">
        <f t="shared" si="12"/>
        <v>0</v>
      </c>
      <c r="AD81" s="22">
        <f t="shared" si="9"/>
        <v>0</v>
      </c>
      <c r="AE81" s="81">
        <f t="shared" si="10"/>
        <v>0</v>
      </c>
      <c r="AF81" s="90"/>
    </row>
    <row r="82" spans="1:32" ht="37.5" hidden="1" customHeight="1" x14ac:dyDescent="0.3">
      <c r="A82" s="90"/>
      <c r="B82" s="75" t="s">
        <v>85</v>
      </c>
      <c r="C82" s="81" t="s">
        <v>16</v>
      </c>
      <c r="D82" s="24">
        <v>30</v>
      </c>
      <c r="E82" s="22">
        <v>375</v>
      </c>
      <c r="F82" s="22">
        <f t="shared" si="8"/>
        <v>11250</v>
      </c>
      <c r="G82" s="22"/>
      <c r="H82" s="22"/>
      <c r="I82" s="22">
        <f t="shared" si="11"/>
        <v>11250</v>
      </c>
      <c r="J82" s="80"/>
      <c r="K82" s="80"/>
      <c r="L82" s="23"/>
      <c r="M82" s="81"/>
      <c r="N82" s="24"/>
      <c r="O82" s="24"/>
      <c r="P82" s="24"/>
      <c r="Q82" s="24"/>
      <c r="R82" s="24"/>
      <c r="S82" s="24"/>
      <c r="T82" s="24"/>
      <c r="U82" s="24"/>
      <c r="V82" s="24"/>
      <c r="W82" s="24"/>
      <c r="X82" s="24"/>
      <c r="Y82" s="24"/>
      <c r="Z82" s="24"/>
      <c r="AA82" s="24"/>
      <c r="AB82" s="24"/>
      <c r="AC82" s="39">
        <f t="shared" si="12"/>
        <v>0</v>
      </c>
      <c r="AD82" s="22">
        <f t="shared" si="9"/>
        <v>0</v>
      </c>
      <c r="AE82" s="81">
        <f t="shared" si="10"/>
        <v>0</v>
      </c>
      <c r="AF82" s="90"/>
    </row>
    <row r="83" spans="1:32" ht="37.5" hidden="1" customHeight="1" x14ac:dyDescent="0.3">
      <c r="A83" s="90"/>
      <c r="B83" s="75" t="s">
        <v>86</v>
      </c>
      <c r="C83" s="81" t="s">
        <v>16</v>
      </c>
      <c r="D83" s="24">
        <v>10</v>
      </c>
      <c r="E83" s="22">
        <v>1201</v>
      </c>
      <c r="F83" s="22">
        <f t="shared" si="8"/>
        <v>12010</v>
      </c>
      <c r="G83" s="22"/>
      <c r="H83" s="22"/>
      <c r="I83" s="22">
        <f t="shared" si="11"/>
        <v>12010</v>
      </c>
      <c r="J83" s="80"/>
      <c r="K83" s="80"/>
      <c r="L83" s="23"/>
      <c r="M83" s="81"/>
      <c r="N83" s="24"/>
      <c r="O83" s="24"/>
      <c r="P83" s="24"/>
      <c r="Q83" s="24"/>
      <c r="R83" s="24"/>
      <c r="S83" s="24"/>
      <c r="T83" s="24"/>
      <c r="U83" s="24"/>
      <c r="V83" s="24"/>
      <c r="W83" s="24"/>
      <c r="X83" s="24"/>
      <c r="Y83" s="24"/>
      <c r="Z83" s="24"/>
      <c r="AA83" s="24"/>
      <c r="AB83" s="24"/>
      <c r="AC83" s="39">
        <f t="shared" si="12"/>
        <v>0</v>
      </c>
      <c r="AD83" s="22">
        <f t="shared" si="9"/>
        <v>0</v>
      </c>
      <c r="AE83" s="81">
        <f t="shared" si="10"/>
        <v>0</v>
      </c>
      <c r="AF83" s="90"/>
    </row>
    <row r="84" spans="1:32" ht="37.5" hidden="1" customHeight="1" x14ac:dyDescent="0.3">
      <c r="A84" s="90"/>
      <c r="B84" s="75" t="s">
        <v>87</v>
      </c>
      <c r="C84" s="81" t="s">
        <v>16</v>
      </c>
      <c r="D84" s="24">
        <v>50</v>
      </c>
      <c r="E84" s="22">
        <v>40</v>
      </c>
      <c r="F84" s="22">
        <f t="shared" si="8"/>
        <v>2000</v>
      </c>
      <c r="G84" s="22"/>
      <c r="H84" s="22"/>
      <c r="I84" s="22">
        <f t="shared" si="11"/>
        <v>2000</v>
      </c>
      <c r="J84" s="80"/>
      <c r="K84" s="80"/>
      <c r="L84" s="23"/>
      <c r="M84" s="81"/>
      <c r="N84" s="24"/>
      <c r="O84" s="24"/>
      <c r="P84" s="24"/>
      <c r="Q84" s="24"/>
      <c r="R84" s="24"/>
      <c r="S84" s="24"/>
      <c r="T84" s="24"/>
      <c r="U84" s="24"/>
      <c r="V84" s="24"/>
      <c r="W84" s="24"/>
      <c r="X84" s="24"/>
      <c r="Y84" s="24"/>
      <c r="Z84" s="24"/>
      <c r="AA84" s="24"/>
      <c r="AB84" s="24"/>
      <c r="AC84" s="39">
        <f t="shared" si="12"/>
        <v>0</v>
      </c>
      <c r="AD84" s="22">
        <f t="shared" si="9"/>
        <v>0</v>
      </c>
      <c r="AE84" s="81">
        <f t="shared" si="10"/>
        <v>0</v>
      </c>
      <c r="AF84" s="90"/>
    </row>
    <row r="85" spans="1:32" ht="37.5" hidden="1" customHeight="1" x14ac:dyDescent="0.3">
      <c r="A85" s="90"/>
      <c r="B85" s="75" t="s">
        <v>88</v>
      </c>
      <c r="C85" s="81" t="s">
        <v>16</v>
      </c>
      <c r="D85" s="24">
        <v>1</v>
      </c>
      <c r="E85" s="22">
        <v>5995</v>
      </c>
      <c r="F85" s="22">
        <f t="shared" si="8"/>
        <v>5995</v>
      </c>
      <c r="G85" s="22"/>
      <c r="H85" s="22"/>
      <c r="I85" s="22">
        <f t="shared" si="11"/>
        <v>5995</v>
      </c>
      <c r="J85" s="80"/>
      <c r="K85" s="80"/>
      <c r="L85" s="23"/>
      <c r="M85" s="81"/>
      <c r="N85" s="24"/>
      <c r="O85" s="24"/>
      <c r="P85" s="24"/>
      <c r="Q85" s="24"/>
      <c r="R85" s="24"/>
      <c r="S85" s="24"/>
      <c r="T85" s="24"/>
      <c r="U85" s="24"/>
      <c r="V85" s="24"/>
      <c r="W85" s="24"/>
      <c r="X85" s="24"/>
      <c r="Y85" s="24"/>
      <c r="Z85" s="24"/>
      <c r="AA85" s="24"/>
      <c r="AB85" s="24"/>
      <c r="AC85" s="39">
        <f t="shared" si="12"/>
        <v>0</v>
      </c>
      <c r="AD85" s="22">
        <f t="shared" si="9"/>
        <v>0</v>
      </c>
      <c r="AE85" s="81">
        <f t="shared" si="10"/>
        <v>0</v>
      </c>
      <c r="AF85" s="90"/>
    </row>
    <row r="86" spans="1:32" ht="18.75" hidden="1" customHeight="1" x14ac:dyDescent="0.3">
      <c r="A86" s="90"/>
      <c r="B86" s="75" t="s">
        <v>89</v>
      </c>
      <c r="C86" s="81" t="s">
        <v>16</v>
      </c>
      <c r="D86" s="24">
        <v>1</v>
      </c>
      <c r="E86" s="22">
        <v>5425</v>
      </c>
      <c r="F86" s="22">
        <f t="shared" si="8"/>
        <v>5425</v>
      </c>
      <c r="G86" s="22"/>
      <c r="H86" s="22"/>
      <c r="I86" s="22">
        <f t="shared" si="11"/>
        <v>5425</v>
      </c>
      <c r="J86" s="80"/>
      <c r="K86" s="80"/>
      <c r="L86" s="23"/>
      <c r="M86" s="81"/>
      <c r="N86" s="24"/>
      <c r="O86" s="24"/>
      <c r="P86" s="24"/>
      <c r="Q86" s="24"/>
      <c r="R86" s="24"/>
      <c r="S86" s="24"/>
      <c r="T86" s="24"/>
      <c r="U86" s="24"/>
      <c r="V86" s="24"/>
      <c r="W86" s="24"/>
      <c r="X86" s="24"/>
      <c r="Y86" s="24"/>
      <c r="Z86" s="24"/>
      <c r="AA86" s="24"/>
      <c r="AB86" s="24"/>
      <c r="AC86" s="39">
        <f t="shared" si="12"/>
        <v>0</v>
      </c>
      <c r="AD86" s="22">
        <f t="shared" si="9"/>
        <v>0</v>
      </c>
      <c r="AE86" s="81">
        <f t="shared" si="10"/>
        <v>0</v>
      </c>
      <c r="AF86" s="90"/>
    </row>
    <row r="87" spans="1:32" ht="18.75" hidden="1" customHeight="1" x14ac:dyDescent="0.3">
      <c r="A87" s="90"/>
      <c r="B87" s="75" t="s">
        <v>90</v>
      </c>
      <c r="C87" s="81" t="s">
        <v>16</v>
      </c>
      <c r="D87" s="24">
        <v>1</v>
      </c>
      <c r="E87" s="22">
        <v>1420</v>
      </c>
      <c r="F87" s="22">
        <f t="shared" si="8"/>
        <v>1420</v>
      </c>
      <c r="G87" s="22"/>
      <c r="H87" s="22"/>
      <c r="I87" s="22">
        <f t="shared" si="11"/>
        <v>1420</v>
      </c>
      <c r="J87" s="80"/>
      <c r="K87" s="80"/>
      <c r="L87" s="23"/>
      <c r="M87" s="81"/>
      <c r="N87" s="24"/>
      <c r="O87" s="24"/>
      <c r="P87" s="24"/>
      <c r="Q87" s="24"/>
      <c r="R87" s="24"/>
      <c r="S87" s="24"/>
      <c r="T87" s="24"/>
      <c r="U87" s="24"/>
      <c r="V87" s="24"/>
      <c r="W87" s="24"/>
      <c r="X87" s="24"/>
      <c r="Y87" s="24"/>
      <c r="Z87" s="24"/>
      <c r="AA87" s="24"/>
      <c r="AB87" s="24"/>
      <c r="AC87" s="39">
        <f t="shared" si="12"/>
        <v>0</v>
      </c>
      <c r="AD87" s="22">
        <f t="shared" si="9"/>
        <v>0</v>
      </c>
      <c r="AE87" s="81">
        <f t="shared" si="10"/>
        <v>0</v>
      </c>
      <c r="AF87" s="90"/>
    </row>
    <row r="88" spans="1:32" ht="18.75" hidden="1" customHeight="1" x14ac:dyDescent="0.3">
      <c r="A88" s="90"/>
      <c r="B88" s="75" t="s">
        <v>91</v>
      </c>
      <c r="C88" s="81" t="s">
        <v>16</v>
      </c>
      <c r="D88" s="24">
        <v>5</v>
      </c>
      <c r="E88" s="22">
        <v>125</v>
      </c>
      <c r="F88" s="22">
        <f t="shared" si="8"/>
        <v>625</v>
      </c>
      <c r="G88" s="22"/>
      <c r="H88" s="22"/>
      <c r="I88" s="22">
        <f t="shared" si="11"/>
        <v>625</v>
      </c>
      <c r="J88" s="80"/>
      <c r="K88" s="80"/>
      <c r="L88" s="23"/>
      <c r="M88" s="81"/>
      <c r="N88" s="24"/>
      <c r="O88" s="24"/>
      <c r="P88" s="24"/>
      <c r="Q88" s="24"/>
      <c r="R88" s="24"/>
      <c r="S88" s="24"/>
      <c r="T88" s="24"/>
      <c r="U88" s="24"/>
      <c r="V88" s="24"/>
      <c r="W88" s="24"/>
      <c r="X88" s="24"/>
      <c r="Y88" s="24"/>
      <c r="Z88" s="24"/>
      <c r="AA88" s="24"/>
      <c r="AB88" s="24"/>
      <c r="AC88" s="39">
        <f t="shared" si="12"/>
        <v>0</v>
      </c>
      <c r="AD88" s="22">
        <f t="shared" si="9"/>
        <v>0</v>
      </c>
      <c r="AE88" s="81">
        <f t="shared" si="10"/>
        <v>0</v>
      </c>
      <c r="AF88" s="90"/>
    </row>
    <row r="89" spans="1:32" ht="18.75" hidden="1" customHeight="1" x14ac:dyDescent="0.3">
      <c r="A89" s="90"/>
      <c r="B89" s="75" t="s">
        <v>92</v>
      </c>
      <c r="C89" s="81" t="s">
        <v>16</v>
      </c>
      <c r="D89" s="24">
        <v>5</v>
      </c>
      <c r="E89" s="22">
        <v>80</v>
      </c>
      <c r="F89" s="22">
        <f t="shared" si="8"/>
        <v>400</v>
      </c>
      <c r="G89" s="22"/>
      <c r="H89" s="22"/>
      <c r="I89" s="22">
        <f t="shared" si="11"/>
        <v>400</v>
      </c>
      <c r="J89" s="80"/>
      <c r="K89" s="80"/>
      <c r="L89" s="23"/>
      <c r="M89" s="81"/>
      <c r="N89" s="24"/>
      <c r="O89" s="24"/>
      <c r="P89" s="24"/>
      <c r="Q89" s="24"/>
      <c r="R89" s="24"/>
      <c r="S89" s="24"/>
      <c r="T89" s="24"/>
      <c r="U89" s="24"/>
      <c r="V89" s="24"/>
      <c r="W89" s="24"/>
      <c r="X89" s="24"/>
      <c r="Y89" s="24"/>
      <c r="Z89" s="24"/>
      <c r="AA89" s="24"/>
      <c r="AB89" s="24"/>
      <c r="AC89" s="39">
        <f t="shared" si="12"/>
        <v>0</v>
      </c>
      <c r="AD89" s="22">
        <f t="shared" si="9"/>
        <v>0</v>
      </c>
      <c r="AE89" s="81">
        <f t="shared" si="10"/>
        <v>0</v>
      </c>
      <c r="AF89" s="90"/>
    </row>
    <row r="90" spans="1:32" ht="18.75" hidden="1" customHeight="1" x14ac:dyDescent="0.3">
      <c r="A90" s="90"/>
      <c r="B90" s="75" t="s">
        <v>93</v>
      </c>
      <c r="C90" s="81" t="s">
        <v>16</v>
      </c>
      <c r="D90" s="24">
        <v>5</v>
      </c>
      <c r="E90" s="22">
        <v>295</v>
      </c>
      <c r="F90" s="22">
        <f t="shared" si="8"/>
        <v>1475</v>
      </c>
      <c r="G90" s="22"/>
      <c r="H90" s="22"/>
      <c r="I90" s="22">
        <f t="shared" si="11"/>
        <v>1475</v>
      </c>
      <c r="J90" s="80"/>
      <c r="K90" s="80"/>
      <c r="L90" s="23"/>
      <c r="M90" s="81"/>
      <c r="N90" s="24"/>
      <c r="O90" s="24"/>
      <c r="P90" s="24"/>
      <c r="Q90" s="24"/>
      <c r="R90" s="24"/>
      <c r="S90" s="24"/>
      <c r="T90" s="24"/>
      <c r="U90" s="24"/>
      <c r="V90" s="24"/>
      <c r="W90" s="24"/>
      <c r="X90" s="24"/>
      <c r="Y90" s="24"/>
      <c r="Z90" s="24"/>
      <c r="AA90" s="24"/>
      <c r="AB90" s="24"/>
      <c r="AC90" s="39">
        <f t="shared" si="12"/>
        <v>0</v>
      </c>
      <c r="AD90" s="22">
        <f t="shared" si="9"/>
        <v>0</v>
      </c>
      <c r="AE90" s="81">
        <f t="shared" si="10"/>
        <v>0</v>
      </c>
      <c r="AF90" s="90"/>
    </row>
    <row r="91" spans="1:32" ht="18.75" hidden="1" customHeight="1" x14ac:dyDescent="0.3">
      <c r="A91" s="90"/>
      <c r="B91" s="75" t="s">
        <v>94</v>
      </c>
      <c r="C91" s="81" t="s">
        <v>16</v>
      </c>
      <c r="D91" s="24">
        <v>5</v>
      </c>
      <c r="E91" s="22">
        <v>185</v>
      </c>
      <c r="F91" s="22">
        <f t="shared" si="8"/>
        <v>925</v>
      </c>
      <c r="G91" s="22"/>
      <c r="H91" s="22"/>
      <c r="I91" s="22">
        <f t="shared" si="11"/>
        <v>925</v>
      </c>
      <c r="J91" s="80"/>
      <c r="K91" s="80"/>
      <c r="L91" s="23"/>
      <c r="M91" s="81"/>
      <c r="N91" s="24"/>
      <c r="O91" s="24"/>
      <c r="P91" s="24"/>
      <c r="Q91" s="24"/>
      <c r="R91" s="24"/>
      <c r="S91" s="24"/>
      <c r="T91" s="24"/>
      <c r="U91" s="24"/>
      <c r="V91" s="24"/>
      <c r="W91" s="24"/>
      <c r="X91" s="24"/>
      <c r="Y91" s="24"/>
      <c r="Z91" s="24"/>
      <c r="AA91" s="24"/>
      <c r="AB91" s="24"/>
      <c r="AC91" s="39">
        <f t="shared" si="12"/>
        <v>0</v>
      </c>
      <c r="AD91" s="22">
        <f t="shared" si="9"/>
        <v>0</v>
      </c>
      <c r="AE91" s="81">
        <f t="shared" si="10"/>
        <v>0</v>
      </c>
      <c r="AF91" s="90"/>
    </row>
    <row r="92" spans="1:32" ht="37.5" hidden="1" customHeight="1" x14ac:dyDescent="0.3">
      <c r="A92" s="90"/>
      <c r="B92" s="75" t="s">
        <v>95</v>
      </c>
      <c r="C92" s="81" t="s">
        <v>16</v>
      </c>
      <c r="D92" s="24">
        <v>10</v>
      </c>
      <c r="E92" s="22">
        <v>880</v>
      </c>
      <c r="F92" s="22">
        <f t="shared" si="8"/>
        <v>8800</v>
      </c>
      <c r="G92" s="22"/>
      <c r="H92" s="22"/>
      <c r="I92" s="22">
        <f t="shared" si="11"/>
        <v>8800</v>
      </c>
      <c r="J92" s="80"/>
      <c r="K92" s="80"/>
      <c r="L92" s="23"/>
      <c r="M92" s="81"/>
      <c r="N92" s="24"/>
      <c r="O92" s="24"/>
      <c r="P92" s="24"/>
      <c r="Q92" s="24"/>
      <c r="R92" s="24"/>
      <c r="S92" s="24"/>
      <c r="T92" s="24"/>
      <c r="U92" s="24"/>
      <c r="V92" s="24"/>
      <c r="W92" s="24"/>
      <c r="X92" s="24"/>
      <c r="Y92" s="24"/>
      <c r="Z92" s="24"/>
      <c r="AA92" s="24"/>
      <c r="AB92" s="24"/>
      <c r="AC92" s="39">
        <f t="shared" si="12"/>
        <v>0</v>
      </c>
      <c r="AD92" s="22">
        <f t="shared" si="9"/>
        <v>0</v>
      </c>
      <c r="AE92" s="81">
        <f t="shared" si="10"/>
        <v>0</v>
      </c>
      <c r="AF92" s="90"/>
    </row>
    <row r="93" spans="1:32" ht="37.5" hidden="1" customHeight="1" x14ac:dyDescent="0.3">
      <c r="A93" s="90"/>
      <c r="B93" s="75" t="s">
        <v>96</v>
      </c>
      <c r="C93" s="81" t="s">
        <v>16</v>
      </c>
      <c r="D93" s="24">
        <v>10</v>
      </c>
      <c r="E93" s="22">
        <v>1750</v>
      </c>
      <c r="F93" s="22">
        <f t="shared" si="8"/>
        <v>17500</v>
      </c>
      <c r="G93" s="22"/>
      <c r="H93" s="22"/>
      <c r="I93" s="22">
        <f t="shared" si="11"/>
        <v>17500</v>
      </c>
      <c r="J93" s="80"/>
      <c r="K93" s="80"/>
      <c r="L93" s="23"/>
      <c r="M93" s="81"/>
      <c r="N93" s="24"/>
      <c r="O93" s="24"/>
      <c r="P93" s="24"/>
      <c r="Q93" s="24"/>
      <c r="R93" s="24"/>
      <c r="S93" s="24"/>
      <c r="T93" s="24"/>
      <c r="U93" s="24"/>
      <c r="V93" s="24"/>
      <c r="W93" s="24"/>
      <c r="X93" s="24"/>
      <c r="Y93" s="24"/>
      <c r="Z93" s="24"/>
      <c r="AA93" s="24"/>
      <c r="AB93" s="24"/>
      <c r="AC93" s="39">
        <f t="shared" si="12"/>
        <v>0</v>
      </c>
      <c r="AD93" s="22">
        <f t="shared" si="9"/>
        <v>0</v>
      </c>
      <c r="AE93" s="81">
        <f t="shared" si="10"/>
        <v>0</v>
      </c>
      <c r="AF93" s="90"/>
    </row>
    <row r="94" spans="1:32" ht="95.25" x14ac:dyDescent="0.3">
      <c r="A94" s="90"/>
      <c r="B94" s="75" t="s">
        <v>123</v>
      </c>
      <c r="C94" s="81" t="s">
        <v>16</v>
      </c>
      <c r="D94" s="24">
        <v>9</v>
      </c>
      <c r="E94" s="22">
        <v>13990</v>
      </c>
      <c r="F94" s="22">
        <f>D94*E94</f>
        <v>125910</v>
      </c>
      <c r="G94" s="22"/>
      <c r="H94" s="22"/>
      <c r="I94" s="22">
        <f t="shared" si="11"/>
        <v>125910</v>
      </c>
      <c r="J94" s="80"/>
      <c r="K94" s="80"/>
      <c r="L94" s="22">
        <v>119910</v>
      </c>
      <c r="M94" s="81" t="s">
        <v>148</v>
      </c>
      <c r="N94" s="24"/>
      <c r="O94" s="24"/>
      <c r="P94" s="24"/>
      <c r="Q94" s="24"/>
      <c r="R94" s="24"/>
      <c r="S94" s="24"/>
      <c r="T94" s="24"/>
      <c r="U94" s="24"/>
      <c r="V94" s="24"/>
      <c r="W94" s="24"/>
      <c r="X94" s="24"/>
      <c r="Y94" s="24"/>
      <c r="Z94" s="24"/>
      <c r="AA94" s="24">
        <v>22560</v>
      </c>
      <c r="AB94" s="81" t="s">
        <v>199</v>
      </c>
      <c r="AC94" s="39">
        <f t="shared" si="12"/>
        <v>0</v>
      </c>
      <c r="AD94" s="22">
        <f t="shared" si="9"/>
        <v>142470</v>
      </c>
      <c r="AE94" s="81">
        <f t="shared" si="10"/>
        <v>142470</v>
      </c>
      <c r="AF94" s="90"/>
    </row>
    <row r="95" spans="1:32" ht="39.75" customHeight="1" x14ac:dyDescent="0.3">
      <c r="A95" s="90"/>
      <c r="B95" s="112"/>
      <c r="C95" s="78"/>
      <c r="D95" s="25"/>
      <c r="E95" s="47"/>
      <c r="F95" s="47"/>
      <c r="G95" s="47"/>
      <c r="H95" s="47"/>
      <c r="I95" s="47">
        <f t="shared" si="11"/>
        <v>0</v>
      </c>
      <c r="J95" s="79"/>
      <c r="K95" s="80"/>
      <c r="L95" s="21"/>
      <c r="M95" s="76"/>
      <c r="N95" s="20"/>
      <c r="O95" s="76"/>
      <c r="P95" s="20"/>
      <c r="Q95" s="98"/>
      <c r="R95" s="25"/>
      <c r="S95" s="99"/>
      <c r="T95" s="25"/>
      <c r="U95" s="99"/>
      <c r="V95" s="25"/>
      <c r="W95" s="99"/>
      <c r="X95" s="25"/>
      <c r="Y95" s="99"/>
      <c r="Z95" s="25"/>
      <c r="AA95" s="20"/>
      <c r="AB95" s="25"/>
      <c r="AC95" s="39">
        <f t="shared" si="12"/>
        <v>0</v>
      </c>
      <c r="AD95" s="22">
        <f t="shared" si="9"/>
        <v>0</v>
      </c>
      <c r="AE95" s="81">
        <f t="shared" si="10"/>
        <v>0</v>
      </c>
      <c r="AF95" s="89"/>
    </row>
    <row r="96" spans="1:32" ht="18.75" x14ac:dyDescent="0.3">
      <c r="A96" s="90"/>
      <c r="B96" s="113" t="s">
        <v>102</v>
      </c>
      <c r="C96" s="81"/>
      <c r="D96" s="24"/>
      <c r="E96" s="22"/>
      <c r="F96" s="23">
        <f>F97+F98+F99+F100</f>
        <v>711360</v>
      </c>
      <c r="G96" s="23">
        <f>G97+G98+G99+G100</f>
        <v>0</v>
      </c>
      <c r="H96" s="23">
        <f>H97+H98+H99+H100</f>
        <v>0</v>
      </c>
      <c r="I96" s="23">
        <f>I97+I98+I99+I100</f>
        <v>711360</v>
      </c>
      <c r="J96" s="23"/>
      <c r="K96" s="23"/>
      <c r="L96" s="22"/>
      <c r="M96" s="81"/>
      <c r="N96" s="24"/>
      <c r="O96" s="24"/>
      <c r="P96" s="24"/>
      <c r="Q96" s="24"/>
      <c r="R96" s="24"/>
      <c r="S96" s="24"/>
      <c r="T96" s="24"/>
      <c r="U96" s="24"/>
      <c r="V96" s="24"/>
      <c r="W96" s="24"/>
      <c r="X96" s="24"/>
      <c r="Y96" s="24"/>
      <c r="Z96" s="24"/>
      <c r="AA96" s="24"/>
      <c r="AB96" s="24"/>
      <c r="AC96" s="66">
        <f>AC97+AC98+AC99+AC100</f>
        <v>0</v>
      </c>
      <c r="AD96" s="23">
        <f>SUM(AD97:AD100)</f>
        <v>213083</v>
      </c>
      <c r="AE96" s="81">
        <f t="shared" si="10"/>
        <v>213083</v>
      </c>
      <c r="AF96" s="90"/>
    </row>
    <row r="97" spans="1:32" ht="32.25" x14ac:dyDescent="0.3">
      <c r="A97" s="90"/>
      <c r="B97" s="112" t="s">
        <v>32</v>
      </c>
      <c r="C97" s="78" t="s">
        <v>18</v>
      </c>
      <c r="D97" s="25">
        <v>8</v>
      </c>
      <c r="E97" s="47">
        <v>37500</v>
      </c>
      <c r="F97" s="47">
        <f>D97*E97</f>
        <v>300000</v>
      </c>
      <c r="G97" s="47"/>
      <c r="H97" s="47"/>
      <c r="I97" s="47">
        <f t="shared" si="11"/>
        <v>300000</v>
      </c>
      <c r="J97" s="79"/>
      <c r="K97" s="80"/>
      <c r="L97" s="21">
        <v>9400</v>
      </c>
      <c r="M97" s="76" t="s">
        <v>153</v>
      </c>
      <c r="N97" s="20">
        <v>3200</v>
      </c>
      <c r="O97" s="98" t="s">
        <v>137</v>
      </c>
      <c r="P97" s="20">
        <v>3000</v>
      </c>
      <c r="Q97" s="98" t="s">
        <v>137</v>
      </c>
      <c r="R97" s="25"/>
      <c r="S97" s="99"/>
      <c r="T97" s="25"/>
      <c r="U97" s="99"/>
      <c r="V97" s="25"/>
      <c r="W97" s="99"/>
      <c r="X97" s="25"/>
      <c r="Y97" s="99"/>
      <c r="Z97" s="25"/>
      <c r="AA97" s="20">
        <v>14500</v>
      </c>
      <c r="AB97" s="78" t="s">
        <v>198</v>
      </c>
      <c r="AC97" s="39">
        <f t="shared" si="12"/>
        <v>0</v>
      </c>
      <c r="AD97" s="22">
        <f>L97+N97+P97+AA97</f>
        <v>30100</v>
      </c>
      <c r="AE97" s="81">
        <f t="shared" si="10"/>
        <v>30100</v>
      </c>
      <c r="AF97" s="89"/>
    </row>
    <row r="98" spans="1:32" ht="32.25" x14ac:dyDescent="0.3">
      <c r="A98" s="90"/>
      <c r="B98" s="112" t="s">
        <v>103</v>
      </c>
      <c r="C98" s="78" t="s">
        <v>18</v>
      </c>
      <c r="D98" s="25">
        <v>48</v>
      </c>
      <c r="E98" s="47">
        <v>6000</v>
      </c>
      <c r="F98" s="47">
        <f>D98*E98</f>
        <v>288000</v>
      </c>
      <c r="G98" s="47"/>
      <c r="H98" s="47"/>
      <c r="I98" s="47">
        <f t="shared" si="11"/>
        <v>288000</v>
      </c>
      <c r="J98" s="79"/>
      <c r="K98" s="80"/>
      <c r="L98" s="21">
        <v>33360</v>
      </c>
      <c r="M98" s="76" t="s">
        <v>154</v>
      </c>
      <c r="N98" s="20">
        <v>45140</v>
      </c>
      <c r="O98" s="76" t="s">
        <v>154</v>
      </c>
      <c r="P98" s="20">
        <v>45140</v>
      </c>
      <c r="Q98" s="76" t="s">
        <v>154</v>
      </c>
      <c r="R98" s="25"/>
      <c r="S98" s="99"/>
      <c r="T98" s="25"/>
      <c r="U98" s="99"/>
      <c r="V98" s="25"/>
      <c r="W98" s="99"/>
      <c r="X98" s="25"/>
      <c r="Y98" s="99"/>
      <c r="Z98" s="25"/>
      <c r="AA98" s="20">
        <v>45140</v>
      </c>
      <c r="AB98" s="25"/>
      <c r="AC98" s="39">
        <f t="shared" si="12"/>
        <v>0</v>
      </c>
      <c r="AD98" s="22">
        <f>L98+N98+P98+AA98</f>
        <v>168780</v>
      </c>
      <c r="AE98" s="81">
        <f t="shared" si="10"/>
        <v>168780</v>
      </c>
      <c r="AF98" s="117" t="s">
        <v>206</v>
      </c>
    </row>
    <row r="99" spans="1:32" ht="32.25" x14ac:dyDescent="0.3">
      <c r="A99" s="90"/>
      <c r="B99" s="112" t="s">
        <v>124</v>
      </c>
      <c r="C99" s="78" t="s">
        <v>18</v>
      </c>
      <c r="D99" s="25">
        <v>2</v>
      </c>
      <c r="E99" s="47">
        <v>58320</v>
      </c>
      <c r="F99" s="47">
        <f>D99*E99</f>
        <v>116640</v>
      </c>
      <c r="G99" s="47"/>
      <c r="H99" s="47"/>
      <c r="I99" s="47">
        <f t="shared" si="11"/>
        <v>116640</v>
      </c>
      <c r="J99" s="79"/>
      <c r="K99" s="80"/>
      <c r="L99" s="40"/>
      <c r="M99" s="76"/>
      <c r="N99" s="20"/>
      <c r="O99" s="98"/>
      <c r="P99" s="20">
        <v>14203</v>
      </c>
      <c r="Q99" s="76" t="s">
        <v>145</v>
      </c>
      <c r="R99" s="25"/>
      <c r="S99" s="99"/>
      <c r="T99" s="25"/>
      <c r="U99" s="99"/>
      <c r="V99" s="25"/>
      <c r="W99" s="99"/>
      <c r="X99" s="25"/>
      <c r="Y99" s="99"/>
      <c r="Z99" s="25"/>
      <c r="AA99" s="20"/>
      <c r="AB99" s="25"/>
      <c r="AC99" s="39">
        <f t="shared" si="12"/>
        <v>0</v>
      </c>
      <c r="AD99" s="22">
        <f>L99+N99+P99+AA99</f>
        <v>14203</v>
      </c>
      <c r="AE99" s="81">
        <f t="shared" si="10"/>
        <v>14203</v>
      </c>
      <c r="AF99" s="89"/>
    </row>
    <row r="100" spans="1:32" ht="32.25" x14ac:dyDescent="0.3">
      <c r="A100" s="90"/>
      <c r="B100" s="112" t="s">
        <v>125</v>
      </c>
      <c r="C100" s="78" t="s">
        <v>18</v>
      </c>
      <c r="D100" s="25">
        <v>2</v>
      </c>
      <c r="E100" s="47">
        <v>3360</v>
      </c>
      <c r="F100" s="47">
        <f>D100*E100</f>
        <v>6720</v>
      </c>
      <c r="G100" s="47"/>
      <c r="H100" s="47"/>
      <c r="I100" s="47">
        <f t="shared" si="11"/>
        <v>6720</v>
      </c>
      <c r="J100" s="79"/>
      <c r="K100" s="80"/>
      <c r="L100" s="40"/>
      <c r="M100" s="76"/>
      <c r="N100" s="20"/>
      <c r="O100" s="98"/>
      <c r="P100" s="20"/>
      <c r="Q100" s="98"/>
      <c r="R100" s="25"/>
      <c r="S100" s="99"/>
      <c r="T100" s="25"/>
      <c r="U100" s="99"/>
      <c r="V100" s="25"/>
      <c r="W100" s="99"/>
      <c r="X100" s="25"/>
      <c r="Y100" s="99"/>
      <c r="Z100" s="25"/>
      <c r="AA100" s="20"/>
      <c r="AB100" s="25"/>
      <c r="AC100" s="39">
        <f t="shared" si="12"/>
        <v>0</v>
      </c>
      <c r="AD100" s="22">
        <f>L100+N100+P100+AA100</f>
        <v>0</v>
      </c>
      <c r="AE100" s="81">
        <f t="shared" si="10"/>
        <v>0</v>
      </c>
      <c r="AF100" s="89"/>
    </row>
    <row r="101" spans="1:32" ht="18.75" x14ac:dyDescent="0.3">
      <c r="A101" s="94">
        <v>2</v>
      </c>
      <c r="B101" s="114" t="s">
        <v>104</v>
      </c>
      <c r="C101" s="77"/>
      <c r="D101" s="54"/>
      <c r="E101" s="37"/>
      <c r="F101" s="37">
        <f>F102+F103</f>
        <v>71910</v>
      </c>
      <c r="G101" s="37">
        <f>G102+G103</f>
        <v>0</v>
      </c>
      <c r="H101" s="37">
        <f>H102+H103</f>
        <v>0</v>
      </c>
      <c r="I101" s="37">
        <f>I102+I103</f>
        <v>71910</v>
      </c>
      <c r="J101" s="37"/>
      <c r="K101" s="37"/>
      <c r="L101" s="37"/>
      <c r="M101" s="77"/>
      <c r="N101" s="54"/>
      <c r="O101" s="54"/>
      <c r="P101" s="54"/>
      <c r="Q101" s="54"/>
      <c r="R101" s="54"/>
      <c r="S101" s="54"/>
      <c r="T101" s="54"/>
      <c r="U101" s="54"/>
      <c r="V101" s="54"/>
      <c r="W101" s="54"/>
      <c r="X101" s="54"/>
      <c r="Y101" s="54"/>
      <c r="Z101" s="54"/>
      <c r="AA101" s="54"/>
      <c r="AB101" s="54"/>
      <c r="AC101" s="128">
        <f>AC102+AC103</f>
        <v>0</v>
      </c>
      <c r="AD101" s="37">
        <f>AD102</f>
        <v>71250</v>
      </c>
      <c r="AE101" s="77">
        <f t="shared" si="10"/>
        <v>71250</v>
      </c>
      <c r="AF101" s="94"/>
    </row>
    <row r="102" spans="1:32" ht="18.75" x14ac:dyDescent="0.3">
      <c r="A102" s="92"/>
      <c r="B102" s="112" t="s">
        <v>8</v>
      </c>
      <c r="C102" s="78" t="s">
        <v>16</v>
      </c>
      <c r="D102" s="25">
        <v>9</v>
      </c>
      <c r="E102" s="47">
        <v>7990</v>
      </c>
      <c r="F102" s="47">
        <f>D102*E102</f>
        <v>71910</v>
      </c>
      <c r="G102" s="47"/>
      <c r="H102" s="47"/>
      <c r="I102" s="47">
        <f>F102</f>
        <v>71910</v>
      </c>
      <c r="J102" s="79"/>
      <c r="K102" s="80"/>
      <c r="L102" s="40"/>
      <c r="M102" s="76"/>
      <c r="N102" s="41">
        <v>71250</v>
      </c>
      <c r="O102" s="76" t="s">
        <v>138</v>
      </c>
      <c r="P102" s="20"/>
      <c r="Q102" s="98"/>
      <c r="R102" s="25"/>
      <c r="S102" s="99"/>
      <c r="T102" s="25"/>
      <c r="U102" s="99"/>
      <c r="V102" s="25"/>
      <c r="W102" s="99"/>
      <c r="X102" s="25"/>
      <c r="Y102" s="99"/>
      <c r="Z102" s="25"/>
      <c r="AA102" s="20"/>
      <c r="AB102" s="25"/>
      <c r="AC102" s="39">
        <f>Z102</f>
        <v>0</v>
      </c>
      <c r="AD102" s="22">
        <f>L102+N102+P102+AA102</f>
        <v>71250</v>
      </c>
      <c r="AE102" s="81">
        <f t="shared" si="10"/>
        <v>71250</v>
      </c>
      <c r="AF102" s="89"/>
    </row>
    <row r="103" spans="1:32" ht="18.75" x14ac:dyDescent="0.3">
      <c r="A103" s="89"/>
      <c r="B103" s="118" t="s">
        <v>127</v>
      </c>
      <c r="C103" s="89"/>
      <c r="D103" s="89"/>
      <c r="E103" s="79"/>
      <c r="F103" s="79"/>
      <c r="G103" s="79"/>
      <c r="H103" s="79"/>
      <c r="I103" s="79"/>
      <c r="J103" s="80"/>
      <c r="K103" s="80"/>
      <c r="L103" s="40"/>
      <c r="M103" s="76"/>
      <c r="N103" s="20"/>
      <c r="O103" s="98"/>
      <c r="P103" s="20"/>
      <c r="Q103" s="98"/>
      <c r="R103" s="25"/>
      <c r="S103" s="99"/>
      <c r="T103" s="25"/>
      <c r="U103" s="99"/>
      <c r="V103" s="25"/>
      <c r="W103" s="99"/>
      <c r="X103" s="25"/>
      <c r="Y103" s="99"/>
      <c r="Z103" s="25"/>
      <c r="AA103" s="20"/>
      <c r="AB103" s="25"/>
      <c r="AC103" s="126"/>
      <c r="AD103" s="22">
        <f>L103+N103+P103+AA103</f>
        <v>0</v>
      </c>
      <c r="AE103" s="81">
        <f t="shared" si="10"/>
        <v>0</v>
      </c>
      <c r="AF103" s="89"/>
    </row>
    <row r="104" spans="1:32" ht="18.75" x14ac:dyDescent="0.3">
      <c r="A104" s="94">
        <v>3</v>
      </c>
      <c r="B104" s="114" t="s">
        <v>24</v>
      </c>
      <c r="C104" s="83"/>
      <c r="D104" s="35"/>
      <c r="E104" s="34"/>
      <c r="F104" s="37">
        <f>F105+F111+F113+F114+F116+F117+F118+F119</f>
        <v>16242099</v>
      </c>
      <c r="G104" s="37">
        <f>G105+G111+G113+G114+G116+G117+G118+G119</f>
        <v>0</v>
      </c>
      <c r="H104" s="37">
        <f>H105+H111+H113+H114+H116+H117+H118+H119</f>
        <v>0</v>
      </c>
      <c r="I104" s="37">
        <f>I105+I111+I113+I114+I116+I117+I118+I119</f>
        <v>16242099</v>
      </c>
      <c r="J104" s="37"/>
      <c r="K104" s="37"/>
      <c r="L104" s="37"/>
      <c r="M104" s="83"/>
      <c r="N104" s="35"/>
      <c r="O104" s="35"/>
      <c r="P104" s="35"/>
      <c r="Q104" s="35"/>
      <c r="R104" s="35"/>
      <c r="S104" s="35"/>
      <c r="T104" s="35"/>
      <c r="U104" s="35"/>
      <c r="V104" s="35"/>
      <c r="W104" s="35"/>
      <c r="X104" s="35"/>
      <c r="Y104" s="35"/>
      <c r="Z104" s="35"/>
      <c r="AA104" s="35"/>
      <c r="AB104" s="35"/>
      <c r="AC104" s="128">
        <f>AC105+AC111+AC113+AC114+AC116+AC117+AC118+AC119</f>
        <v>2000000</v>
      </c>
      <c r="AD104" s="37">
        <f>AD113+AD114+AD116+AD117+AD119</f>
        <v>10009574</v>
      </c>
      <c r="AE104" s="77">
        <f t="shared" si="10"/>
        <v>8009574</v>
      </c>
      <c r="AF104" s="95"/>
    </row>
    <row r="105" spans="1:32" ht="32.25" x14ac:dyDescent="0.3">
      <c r="A105" s="89"/>
      <c r="B105" s="115" t="s">
        <v>19</v>
      </c>
      <c r="C105" s="84" t="s">
        <v>18</v>
      </c>
      <c r="D105" s="96"/>
      <c r="E105" s="97"/>
      <c r="F105" s="97">
        <f>SUM(F106:F108)</f>
        <v>558750</v>
      </c>
      <c r="G105" s="97"/>
      <c r="H105" s="97"/>
      <c r="I105" s="97">
        <f t="shared" si="11"/>
        <v>558750</v>
      </c>
      <c r="J105" s="79"/>
      <c r="K105" s="80"/>
      <c r="L105" s="40"/>
      <c r="M105" s="76"/>
      <c r="N105" s="20"/>
      <c r="O105" s="98"/>
      <c r="P105" s="20"/>
      <c r="Q105" s="98"/>
      <c r="R105" s="25"/>
      <c r="S105" s="99"/>
      <c r="T105" s="25"/>
      <c r="U105" s="99"/>
      <c r="V105" s="25"/>
      <c r="W105" s="99"/>
      <c r="X105" s="25"/>
      <c r="Y105" s="99"/>
      <c r="Z105" s="25"/>
      <c r="AA105" s="20"/>
      <c r="AB105" s="25"/>
      <c r="AC105" s="66">
        <f t="shared" si="12"/>
        <v>0</v>
      </c>
      <c r="AD105" s="22">
        <f t="shared" ref="AD105:AD119" si="13">L105+N105+P105+AA105</f>
        <v>0</v>
      </c>
      <c r="AE105" s="81">
        <f t="shared" si="10"/>
        <v>0</v>
      </c>
      <c r="AF105" s="89"/>
    </row>
    <row r="106" spans="1:32" ht="48" x14ac:dyDescent="0.3">
      <c r="A106" s="89"/>
      <c r="B106" s="112" t="s">
        <v>112</v>
      </c>
      <c r="C106" s="78" t="s">
        <v>100</v>
      </c>
      <c r="D106" s="25">
        <v>24</v>
      </c>
      <c r="E106" s="47">
        <v>4538</v>
      </c>
      <c r="F106" s="47">
        <f>D106*E106</f>
        <v>108912</v>
      </c>
      <c r="G106" s="47"/>
      <c r="H106" s="47"/>
      <c r="I106" s="47">
        <f t="shared" si="11"/>
        <v>108912</v>
      </c>
      <c r="J106" s="80"/>
      <c r="K106" s="80"/>
      <c r="L106" s="40"/>
      <c r="M106" s="76"/>
      <c r="N106" s="20"/>
      <c r="O106" s="98"/>
      <c r="P106" s="20"/>
      <c r="Q106" s="98"/>
      <c r="R106" s="25"/>
      <c r="S106" s="99"/>
      <c r="T106" s="25"/>
      <c r="U106" s="99"/>
      <c r="V106" s="25"/>
      <c r="W106" s="99"/>
      <c r="X106" s="25"/>
      <c r="Y106" s="99"/>
      <c r="Z106" s="25"/>
      <c r="AA106" s="20"/>
      <c r="AB106" s="25"/>
      <c r="AC106" s="39">
        <f t="shared" si="12"/>
        <v>0</v>
      </c>
      <c r="AD106" s="22">
        <f t="shared" si="13"/>
        <v>0</v>
      </c>
      <c r="AE106" s="81">
        <f t="shared" si="10"/>
        <v>0</v>
      </c>
      <c r="AF106" s="89"/>
    </row>
    <row r="107" spans="1:32" ht="48" x14ac:dyDescent="0.3">
      <c r="A107" s="89"/>
      <c r="B107" s="112" t="s">
        <v>113</v>
      </c>
      <c r="C107" s="78" t="s">
        <v>100</v>
      </c>
      <c r="D107" s="25">
        <v>24</v>
      </c>
      <c r="E107" s="47">
        <v>12994</v>
      </c>
      <c r="F107" s="47">
        <f>D107*E107</f>
        <v>311856</v>
      </c>
      <c r="G107" s="47"/>
      <c r="H107" s="47"/>
      <c r="I107" s="47">
        <f t="shared" si="11"/>
        <v>311856</v>
      </c>
      <c r="J107" s="80"/>
      <c r="K107" s="80"/>
      <c r="L107" s="40"/>
      <c r="M107" s="76"/>
      <c r="N107" s="20"/>
      <c r="O107" s="98"/>
      <c r="P107" s="20"/>
      <c r="Q107" s="98"/>
      <c r="R107" s="25"/>
      <c r="S107" s="99"/>
      <c r="T107" s="25"/>
      <c r="U107" s="99"/>
      <c r="V107" s="25"/>
      <c r="W107" s="99"/>
      <c r="X107" s="25"/>
      <c r="Y107" s="99"/>
      <c r="Z107" s="25"/>
      <c r="AA107" s="20"/>
      <c r="AB107" s="25"/>
      <c r="AC107" s="39">
        <f t="shared" si="12"/>
        <v>0</v>
      </c>
      <c r="AD107" s="22">
        <f t="shared" si="13"/>
        <v>0</v>
      </c>
      <c r="AE107" s="81">
        <f t="shared" si="10"/>
        <v>0</v>
      </c>
      <c r="AF107" s="89"/>
    </row>
    <row r="108" spans="1:32" ht="32.25" x14ac:dyDescent="0.3">
      <c r="A108" s="89"/>
      <c r="B108" s="112" t="s">
        <v>114</v>
      </c>
      <c r="C108" s="78"/>
      <c r="D108" s="25">
        <v>6</v>
      </c>
      <c r="E108" s="47">
        <v>22997</v>
      </c>
      <c r="F108" s="47">
        <f>D108*E108</f>
        <v>137982</v>
      </c>
      <c r="G108" s="47"/>
      <c r="H108" s="47"/>
      <c r="I108" s="47">
        <f t="shared" si="11"/>
        <v>137982</v>
      </c>
      <c r="J108" s="80"/>
      <c r="K108" s="80"/>
      <c r="L108" s="40"/>
      <c r="M108" s="76"/>
      <c r="N108" s="20"/>
      <c r="O108" s="98"/>
      <c r="P108" s="20"/>
      <c r="Q108" s="98"/>
      <c r="R108" s="25"/>
      <c r="S108" s="99"/>
      <c r="T108" s="25"/>
      <c r="U108" s="99"/>
      <c r="V108" s="25"/>
      <c r="W108" s="99"/>
      <c r="X108" s="25"/>
      <c r="Y108" s="99"/>
      <c r="Z108" s="25"/>
      <c r="AA108" s="20"/>
      <c r="AB108" s="25"/>
      <c r="AC108" s="39">
        <f t="shared" si="12"/>
        <v>0</v>
      </c>
      <c r="AD108" s="22">
        <f t="shared" si="13"/>
        <v>0</v>
      </c>
      <c r="AE108" s="81">
        <f t="shared" si="10"/>
        <v>0</v>
      </c>
      <c r="AF108" s="89"/>
    </row>
    <row r="109" spans="1:32" ht="48" x14ac:dyDescent="0.3">
      <c r="A109" s="89"/>
      <c r="B109" s="115" t="s">
        <v>25</v>
      </c>
      <c r="C109" s="78"/>
      <c r="D109" s="25"/>
      <c r="E109" s="47"/>
      <c r="F109" s="97"/>
      <c r="G109" s="97"/>
      <c r="H109" s="97"/>
      <c r="I109" s="97">
        <f t="shared" si="11"/>
        <v>0</v>
      </c>
      <c r="J109" s="79"/>
      <c r="K109" s="80"/>
      <c r="L109" s="40"/>
      <c r="M109" s="76"/>
      <c r="N109" s="20"/>
      <c r="O109" s="98"/>
      <c r="P109" s="20"/>
      <c r="Q109" s="98"/>
      <c r="R109" s="25"/>
      <c r="S109" s="99"/>
      <c r="T109" s="25"/>
      <c r="U109" s="99"/>
      <c r="V109" s="25"/>
      <c r="W109" s="99"/>
      <c r="X109" s="25"/>
      <c r="Y109" s="99"/>
      <c r="Z109" s="25"/>
      <c r="AA109" s="20"/>
      <c r="AB109" s="25"/>
      <c r="AC109" s="66">
        <f t="shared" si="12"/>
        <v>0</v>
      </c>
      <c r="AD109" s="22">
        <f t="shared" si="13"/>
        <v>0</v>
      </c>
      <c r="AE109" s="81">
        <f t="shared" si="10"/>
        <v>0</v>
      </c>
      <c r="AF109" s="89"/>
    </row>
    <row r="110" spans="1:32" ht="18.75" x14ac:dyDescent="0.3">
      <c r="A110" s="89"/>
      <c r="B110" s="115" t="s">
        <v>26</v>
      </c>
      <c r="C110" s="84"/>
      <c r="D110" s="96"/>
      <c r="E110" s="97"/>
      <c r="F110" s="97"/>
      <c r="G110" s="97"/>
      <c r="H110" s="97"/>
      <c r="I110" s="97">
        <f t="shared" si="11"/>
        <v>0</v>
      </c>
      <c r="J110" s="79"/>
      <c r="K110" s="80"/>
      <c r="L110" s="40"/>
      <c r="M110" s="76"/>
      <c r="N110" s="20"/>
      <c r="O110" s="98"/>
      <c r="P110" s="20"/>
      <c r="Q110" s="98"/>
      <c r="R110" s="25"/>
      <c r="S110" s="99"/>
      <c r="T110" s="25"/>
      <c r="U110" s="99"/>
      <c r="V110" s="25"/>
      <c r="W110" s="99"/>
      <c r="X110" s="25"/>
      <c r="Y110" s="99"/>
      <c r="Z110" s="25"/>
      <c r="AA110" s="20"/>
      <c r="AB110" s="25"/>
      <c r="AC110" s="66">
        <f t="shared" si="12"/>
        <v>0</v>
      </c>
      <c r="AD110" s="22">
        <f t="shared" si="13"/>
        <v>0</v>
      </c>
      <c r="AE110" s="81">
        <f t="shared" si="10"/>
        <v>0</v>
      </c>
      <c r="AF110" s="89"/>
    </row>
    <row r="111" spans="1:32" ht="63.75" x14ac:dyDescent="0.3">
      <c r="A111" s="90"/>
      <c r="B111" s="112" t="s">
        <v>101</v>
      </c>
      <c r="C111" s="78" t="s">
        <v>16</v>
      </c>
      <c r="D111" s="25">
        <v>200</v>
      </c>
      <c r="E111" s="47">
        <v>2000</v>
      </c>
      <c r="F111" s="47">
        <f>D111*E111</f>
        <v>400000</v>
      </c>
      <c r="G111" s="47"/>
      <c r="H111" s="47"/>
      <c r="I111" s="47">
        <f t="shared" si="11"/>
        <v>400000</v>
      </c>
      <c r="J111" s="79"/>
      <c r="K111" s="80"/>
      <c r="L111" s="40"/>
      <c r="M111" s="76"/>
      <c r="N111" s="20"/>
      <c r="O111" s="98"/>
      <c r="P111" s="20"/>
      <c r="Q111" s="98"/>
      <c r="R111" s="25"/>
      <c r="S111" s="99"/>
      <c r="T111" s="25"/>
      <c r="U111" s="99"/>
      <c r="V111" s="25"/>
      <c r="W111" s="99"/>
      <c r="X111" s="25"/>
      <c r="Y111" s="99"/>
      <c r="Z111" s="25"/>
      <c r="AA111" s="20"/>
      <c r="AB111" s="25"/>
      <c r="AC111" s="39">
        <f t="shared" si="12"/>
        <v>0</v>
      </c>
      <c r="AD111" s="22">
        <f t="shared" si="13"/>
        <v>0</v>
      </c>
      <c r="AE111" s="81">
        <f t="shared" si="10"/>
        <v>0</v>
      </c>
      <c r="AF111" s="89"/>
    </row>
    <row r="112" spans="1:32" ht="33.75" customHeight="1" x14ac:dyDescent="0.3">
      <c r="A112" s="89"/>
      <c r="B112" s="115" t="s">
        <v>27</v>
      </c>
      <c r="C112" s="78"/>
      <c r="D112" s="25"/>
      <c r="E112" s="47"/>
      <c r="F112" s="97"/>
      <c r="G112" s="97"/>
      <c r="H112" s="97"/>
      <c r="I112" s="97">
        <f t="shared" si="11"/>
        <v>0</v>
      </c>
      <c r="J112" s="85"/>
      <c r="K112" s="80"/>
      <c r="L112" s="40"/>
      <c r="M112" s="76"/>
      <c r="N112" s="20"/>
      <c r="O112" s="98"/>
      <c r="P112" s="20"/>
      <c r="Q112" s="98"/>
      <c r="R112" s="25"/>
      <c r="S112" s="99"/>
      <c r="T112" s="25"/>
      <c r="U112" s="99"/>
      <c r="V112" s="25"/>
      <c r="W112" s="99"/>
      <c r="X112" s="25"/>
      <c r="Y112" s="99"/>
      <c r="Z112" s="25"/>
      <c r="AA112" s="20"/>
      <c r="AB112" s="25"/>
      <c r="AC112" s="66">
        <f t="shared" si="12"/>
        <v>0</v>
      </c>
      <c r="AD112" s="22">
        <f t="shared" si="13"/>
        <v>0</v>
      </c>
      <c r="AE112" s="81">
        <f t="shared" si="10"/>
        <v>0</v>
      </c>
      <c r="AF112" s="89"/>
    </row>
    <row r="113" spans="1:32" ht="102.75" customHeight="1" x14ac:dyDescent="0.3">
      <c r="A113" s="90"/>
      <c r="B113" s="75" t="s">
        <v>128</v>
      </c>
      <c r="C113" s="81" t="s">
        <v>18</v>
      </c>
      <c r="D113" s="24">
        <v>360</v>
      </c>
      <c r="E113" s="22">
        <f>F113/D113</f>
        <v>24979.969444444443</v>
      </c>
      <c r="F113" s="22">
        <v>8992789</v>
      </c>
      <c r="G113" s="22"/>
      <c r="H113" s="22"/>
      <c r="I113" s="22">
        <f t="shared" si="11"/>
        <v>8992789</v>
      </c>
      <c r="J113" s="80"/>
      <c r="K113" s="80">
        <v>1124</v>
      </c>
      <c r="L113" s="38">
        <v>3370000</v>
      </c>
      <c r="M113" s="81" t="s">
        <v>165</v>
      </c>
      <c r="N113" s="24">
        <v>703460</v>
      </c>
      <c r="O113" s="81" t="s">
        <v>164</v>
      </c>
      <c r="P113" s="24">
        <v>1443332</v>
      </c>
      <c r="Q113" s="81" t="s">
        <v>182</v>
      </c>
      <c r="R113" s="24"/>
      <c r="S113" s="24"/>
      <c r="T113" s="24"/>
      <c r="U113" s="24"/>
      <c r="V113" s="24"/>
      <c r="W113" s="24"/>
      <c r="X113" s="24"/>
      <c r="Y113" s="24"/>
      <c r="Z113" s="24"/>
      <c r="AA113" s="24">
        <v>1302889</v>
      </c>
      <c r="AB113" s="81" t="s">
        <v>190</v>
      </c>
      <c r="AC113" s="39">
        <f t="shared" si="12"/>
        <v>0</v>
      </c>
      <c r="AD113" s="22">
        <f t="shared" si="13"/>
        <v>6819681</v>
      </c>
      <c r="AE113" s="81">
        <f t="shared" si="10"/>
        <v>6819681</v>
      </c>
      <c r="AF113" s="90"/>
    </row>
    <row r="114" spans="1:32" ht="32.25" x14ac:dyDescent="0.3">
      <c r="A114" s="90"/>
      <c r="B114" s="75" t="s">
        <v>118</v>
      </c>
      <c r="C114" s="81" t="s">
        <v>18</v>
      </c>
      <c r="D114" s="24">
        <v>16</v>
      </c>
      <c r="E114" s="22">
        <v>25000</v>
      </c>
      <c r="F114" s="22">
        <f>D114*E114</f>
        <v>400000</v>
      </c>
      <c r="G114" s="22"/>
      <c r="H114" s="22"/>
      <c r="I114" s="22">
        <f>F114</f>
        <v>400000</v>
      </c>
      <c r="J114" s="80"/>
      <c r="K114" s="80"/>
      <c r="L114" s="22"/>
      <c r="M114" s="81"/>
      <c r="N114" s="24">
        <v>75000</v>
      </c>
      <c r="O114" s="81" t="s">
        <v>160</v>
      </c>
      <c r="P114" s="24">
        <v>50000</v>
      </c>
      <c r="Q114" s="24" t="s">
        <v>161</v>
      </c>
      <c r="R114" s="24"/>
      <c r="S114" s="24"/>
      <c r="T114" s="24"/>
      <c r="U114" s="24"/>
      <c r="V114" s="24"/>
      <c r="W114" s="24"/>
      <c r="X114" s="24"/>
      <c r="Y114" s="24"/>
      <c r="Z114" s="24"/>
      <c r="AA114" s="24">
        <v>50000</v>
      </c>
      <c r="AB114" s="24"/>
      <c r="AC114" s="39">
        <f>Z114</f>
        <v>0</v>
      </c>
      <c r="AD114" s="22">
        <f t="shared" si="13"/>
        <v>175000</v>
      </c>
      <c r="AE114" s="81">
        <f t="shared" si="10"/>
        <v>175000</v>
      </c>
      <c r="AF114" s="90"/>
    </row>
    <row r="115" spans="1:32" ht="18.75" x14ac:dyDescent="0.3">
      <c r="A115" s="89"/>
      <c r="B115" s="115" t="s">
        <v>28</v>
      </c>
      <c r="C115" s="78"/>
      <c r="D115" s="25"/>
      <c r="E115" s="47"/>
      <c r="F115" s="97"/>
      <c r="G115" s="97"/>
      <c r="H115" s="97"/>
      <c r="I115" s="97">
        <f t="shared" si="11"/>
        <v>0</v>
      </c>
      <c r="J115" s="79"/>
      <c r="K115" s="80"/>
      <c r="L115" s="21"/>
      <c r="M115" s="76"/>
      <c r="N115" s="20"/>
      <c r="O115" s="98"/>
      <c r="P115" s="20"/>
      <c r="Q115" s="98"/>
      <c r="R115" s="25"/>
      <c r="S115" s="99"/>
      <c r="T115" s="25"/>
      <c r="U115" s="99"/>
      <c r="V115" s="25"/>
      <c r="W115" s="99"/>
      <c r="X115" s="25"/>
      <c r="Y115" s="99"/>
      <c r="Z115" s="25"/>
      <c r="AA115" s="20"/>
      <c r="AB115" s="25"/>
      <c r="AC115" s="66">
        <f t="shared" si="12"/>
        <v>0</v>
      </c>
      <c r="AD115" s="22">
        <f t="shared" si="13"/>
        <v>0</v>
      </c>
      <c r="AE115" s="81">
        <f t="shared" si="10"/>
        <v>0</v>
      </c>
      <c r="AF115" s="89"/>
    </row>
    <row r="116" spans="1:32" ht="48" x14ac:dyDescent="0.3">
      <c r="A116" s="90"/>
      <c r="B116" s="75" t="s">
        <v>119</v>
      </c>
      <c r="C116" s="81" t="s">
        <v>18</v>
      </c>
      <c r="D116" s="24">
        <v>8</v>
      </c>
      <c r="E116" s="22">
        <v>200000</v>
      </c>
      <c r="F116" s="22">
        <f>D116*E116</f>
        <v>1600000</v>
      </c>
      <c r="G116" s="22"/>
      <c r="H116" s="22"/>
      <c r="I116" s="22">
        <f t="shared" si="11"/>
        <v>1600000</v>
      </c>
      <c r="J116" s="80"/>
      <c r="K116" s="80"/>
      <c r="L116" s="22">
        <v>367000</v>
      </c>
      <c r="M116" s="81" t="s">
        <v>142</v>
      </c>
      <c r="N116" s="24">
        <v>200000</v>
      </c>
      <c r="O116" s="24" t="s">
        <v>159</v>
      </c>
      <c r="P116" s="24">
        <v>200000</v>
      </c>
      <c r="Q116" s="24" t="s">
        <v>159</v>
      </c>
      <c r="R116" s="24"/>
      <c r="S116" s="24"/>
      <c r="T116" s="24"/>
      <c r="U116" s="24"/>
      <c r="V116" s="24"/>
      <c r="W116" s="24"/>
      <c r="X116" s="24"/>
      <c r="Y116" s="24"/>
      <c r="Z116" s="24"/>
      <c r="AA116" s="24">
        <v>200000</v>
      </c>
      <c r="AB116" s="24"/>
      <c r="AC116" s="39">
        <f t="shared" si="12"/>
        <v>0</v>
      </c>
      <c r="AD116" s="22">
        <f t="shared" si="13"/>
        <v>967000</v>
      </c>
      <c r="AE116" s="81">
        <f t="shared" si="10"/>
        <v>967000</v>
      </c>
      <c r="AF116" s="116" t="s">
        <v>207</v>
      </c>
    </row>
    <row r="117" spans="1:32" ht="63.75" x14ac:dyDescent="0.3">
      <c r="A117" s="90"/>
      <c r="B117" s="75" t="s">
        <v>126</v>
      </c>
      <c r="C117" s="81" t="s">
        <v>31</v>
      </c>
      <c r="D117" s="24">
        <v>8</v>
      </c>
      <c r="E117" s="22">
        <v>70320</v>
      </c>
      <c r="F117" s="22">
        <f>D117*E117</f>
        <v>562560</v>
      </c>
      <c r="G117" s="22"/>
      <c r="H117" s="22"/>
      <c r="I117" s="22">
        <f t="shared" si="11"/>
        <v>562560</v>
      </c>
      <c r="J117" s="80"/>
      <c r="K117" s="80"/>
      <c r="L117" s="22"/>
      <c r="M117" s="81"/>
      <c r="N117" s="24"/>
      <c r="O117" s="24"/>
      <c r="P117" s="24">
        <v>333333</v>
      </c>
      <c r="Q117" s="81" t="s">
        <v>147</v>
      </c>
      <c r="R117" s="24"/>
      <c r="S117" s="24"/>
      <c r="T117" s="24"/>
      <c r="U117" s="24"/>
      <c r="V117" s="24"/>
      <c r="W117" s="24"/>
      <c r="X117" s="24"/>
      <c r="Y117" s="24"/>
      <c r="Z117" s="24"/>
      <c r="AA117" s="24"/>
      <c r="AB117" s="24"/>
      <c r="AC117" s="39">
        <f t="shared" si="12"/>
        <v>0</v>
      </c>
      <c r="AD117" s="22">
        <f t="shared" si="13"/>
        <v>333333</v>
      </c>
      <c r="AE117" s="81">
        <f t="shared" si="10"/>
        <v>333333</v>
      </c>
      <c r="AF117" s="90"/>
    </row>
    <row r="118" spans="1:32" ht="32.25" x14ac:dyDescent="0.3">
      <c r="A118" s="90"/>
      <c r="B118" s="75" t="s">
        <v>129</v>
      </c>
      <c r="C118" s="81"/>
      <c r="D118" s="24">
        <v>64</v>
      </c>
      <c r="E118" s="22">
        <v>31250</v>
      </c>
      <c r="F118" s="22">
        <f>D118*E118</f>
        <v>2000000</v>
      </c>
      <c r="G118" s="22"/>
      <c r="H118" s="22"/>
      <c r="I118" s="22">
        <v>2000000</v>
      </c>
      <c r="J118" s="80"/>
      <c r="K118" s="80"/>
      <c r="L118" s="22"/>
      <c r="M118" s="81"/>
      <c r="N118" s="24"/>
      <c r="O118" s="24"/>
      <c r="P118" s="24"/>
      <c r="Q118" s="24"/>
      <c r="R118" s="24"/>
      <c r="S118" s="24"/>
      <c r="T118" s="24"/>
      <c r="U118" s="24"/>
      <c r="V118" s="24"/>
      <c r="W118" s="24"/>
      <c r="X118" s="24"/>
      <c r="Y118" s="24"/>
      <c r="Z118" s="24"/>
      <c r="AA118" s="24"/>
      <c r="AB118" s="24"/>
      <c r="AC118" s="39">
        <v>2000000</v>
      </c>
      <c r="AD118" s="22">
        <f t="shared" si="13"/>
        <v>0</v>
      </c>
      <c r="AE118" s="81">
        <f t="shared" si="10"/>
        <v>-2000000</v>
      </c>
      <c r="AF118" s="90"/>
    </row>
    <row r="119" spans="1:32" ht="32.25" x14ac:dyDescent="0.3">
      <c r="A119" s="90"/>
      <c r="B119" s="75" t="s">
        <v>120</v>
      </c>
      <c r="C119" s="81" t="s">
        <v>116</v>
      </c>
      <c r="D119" s="24">
        <v>96000</v>
      </c>
      <c r="E119" s="22">
        <v>18</v>
      </c>
      <c r="F119" s="22">
        <f>D119*E119</f>
        <v>1728000</v>
      </c>
      <c r="G119" s="22"/>
      <c r="H119" s="22"/>
      <c r="I119" s="22">
        <f>F119</f>
        <v>1728000</v>
      </c>
      <c r="J119" s="80"/>
      <c r="K119" s="80"/>
      <c r="L119" s="22">
        <v>1714560</v>
      </c>
      <c r="M119" s="81"/>
      <c r="N119" s="24"/>
      <c r="O119" s="24"/>
      <c r="P119" s="24"/>
      <c r="Q119" s="24"/>
      <c r="R119" s="24"/>
      <c r="S119" s="24"/>
      <c r="T119" s="24"/>
      <c r="U119" s="24"/>
      <c r="V119" s="24"/>
      <c r="W119" s="24"/>
      <c r="X119" s="24"/>
      <c r="Y119" s="24"/>
      <c r="Z119" s="24"/>
      <c r="AA119" s="24"/>
      <c r="AB119" s="24"/>
      <c r="AC119" s="39">
        <f>Z119</f>
        <v>0</v>
      </c>
      <c r="AD119" s="22">
        <f t="shared" si="13"/>
        <v>1714560</v>
      </c>
      <c r="AE119" s="81">
        <f t="shared" si="10"/>
        <v>1714560</v>
      </c>
      <c r="AF119" s="90"/>
    </row>
    <row r="120" spans="1:32" ht="18.75" x14ac:dyDescent="0.3">
      <c r="A120" s="90"/>
      <c r="B120" s="75"/>
      <c r="C120" s="81"/>
      <c r="D120" s="24"/>
      <c r="E120" s="22"/>
      <c r="F120" s="22"/>
      <c r="G120" s="22"/>
      <c r="H120" s="22"/>
      <c r="I120" s="22"/>
      <c r="J120" s="80"/>
      <c r="K120" s="80"/>
      <c r="L120" s="22"/>
      <c r="M120" s="81"/>
      <c r="N120" s="24">
        <v>306697</v>
      </c>
      <c r="O120" s="24" t="s">
        <v>162</v>
      </c>
      <c r="P120" s="103">
        <v>306697</v>
      </c>
      <c r="Q120" s="24" t="s">
        <v>163</v>
      </c>
      <c r="R120" s="24"/>
      <c r="S120" s="24"/>
      <c r="T120" s="24"/>
      <c r="U120" s="24"/>
      <c r="V120" s="24"/>
      <c r="W120" s="24"/>
      <c r="X120" s="24"/>
      <c r="Y120" s="24"/>
      <c r="Z120" s="24"/>
      <c r="AA120" s="24"/>
      <c r="AB120" s="24"/>
      <c r="AC120" s="39"/>
      <c r="AD120" s="22"/>
      <c r="AE120" s="81">
        <f t="shared" si="10"/>
        <v>0</v>
      </c>
      <c r="AF120" s="90"/>
    </row>
    <row r="121" spans="1:32" ht="18.75" x14ac:dyDescent="0.3">
      <c r="A121" s="94"/>
      <c r="B121" s="77" t="s">
        <v>10</v>
      </c>
      <c r="C121" s="94"/>
      <c r="D121" s="35"/>
      <c r="E121" s="35"/>
      <c r="F121" s="37">
        <f>F13+F101+F104</f>
        <v>42064000</v>
      </c>
      <c r="G121" s="37">
        <f>G13+G101+G104</f>
        <v>0</v>
      </c>
      <c r="H121" s="37">
        <f>H13+H101+H104</f>
        <v>0</v>
      </c>
      <c r="I121" s="37">
        <f>I13+I101+I104</f>
        <v>42064000</v>
      </c>
      <c r="J121" s="37">
        <f t="shared" ref="J121:AD121" si="14">J13+J101+J104</f>
        <v>1366</v>
      </c>
      <c r="K121" s="37">
        <f t="shared" si="14"/>
        <v>182425</v>
      </c>
      <c r="L121" s="37">
        <f t="shared" si="14"/>
        <v>2679052.5</v>
      </c>
      <c r="M121" s="37" t="e">
        <f t="shared" si="14"/>
        <v>#VALUE!</v>
      </c>
      <c r="N121" s="37">
        <f t="shared" si="14"/>
        <v>2558257.85</v>
      </c>
      <c r="O121" s="37" t="e">
        <f t="shared" si="14"/>
        <v>#VALUE!</v>
      </c>
      <c r="P121" s="37">
        <f t="shared" si="14"/>
        <v>2388474</v>
      </c>
      <c r="Q121" s="37" t="e">
        <f t="shared" si="14"/>
        <v>#VALUE!</v>
      </c>
      <c r="R121" s="37">
        <f t="shared" si="14"/>
        <v>0</v>
      </c>
      <c r="S121" s="37">
        <f t="shared" si="14"/>
        <v>0</v>
      </c>
      <c r="T121" s="37">
        <f t="shared" si="14"/>
        <v>0</v>
      </c>
      <c r="U121" s="37">
        <f t="shared" si="14"/>
        <v>0</v>
      </c>
      <c r="V121" s="37">
        <f t="shared" si="14"/>
        <v>0</v>
      </c>
      <c r="W121" s="37">
        <f t="shared" si="14"/>
        <v>0</v>
      </c>
      <c r="X121" s="37">
        <f t="shared" si="14"/>
        <v>0</v>
      </c>
      <c r="Y121" s="37">
        <f t="shared" si="14"/>
        <v>0</v>
      </c>
      <c r="Z121" s="37">
        <f t="shared" si="14"/>
        <v>0</v>
      </c>
      <c r="AA121" s="37">
        <f t="shared" si="14"/>
        <v>2756283.83</v>
      </c>
      <c r="AB121" s="37" t="e">
        <f t="shared" si="14"/>
        <v>#VALUE!</v>
      </c>
      <c r="AC121" s="128">
        <f>AC13+AC101+AC104</f>
        <v>2000000</v>
      </c>
      <c r="AD121" s="37">
        <f t="shared" si="14"/>
        <v>21028640.18</v>
      </c>
      <c r="AE121" s="77">
        <f t="shared" si="10"/>
        <v>19028640.18</v>
      </c>
      <c r="AF121" s="37"/>
    </row>
    <row r="122" spans="1:32" ht="18.75" x14ac:dyDescent="0.3">
      <c r="A122" s="67"/>
      <c r="B122" s="68"/>
      <c r="C122" s="69"/>
      <c r="D122" s="70"/>
      <c r="E122" s="70"/>
      <c r="F122" s="33"/>
      <c r="G122" s="33"/>
      <c r="H122" s="33"/>
      <c r="I122" s="33"/>
      <c r="J122" s="65"/>
      <c r="K122" s="65"/>
      <c r="L122" s="65"/>
      <c r="M122" s="65"/>
      <c r="N122" s="65"/>
      <c r="O122" s="65"/>
      <c r="P122" s="65"/>
      <c r="Q122" s="65"/>
      <c r="R122" s="65"/>
      <c r="S122" s="65"/>
      <c r="T122" s="65"/>
      <c r="U122" s="65"/>
      <c r="V122" s="65"/>
      <c r="W122" s="65"/>
      <c r="X122" s="65"/>
      <c r="Y122" s="65"/>
      <c r="Z122" s="65"/>
      <c r="AA122" s="65"/>
      <c r="AB122" s="65"/>
      <c r="AC122" s="65"/>
      <c r="AD122" s="65"/>
      <c r="AE122" s="33"/>
      <c r="AF122" s="33"/>
    </row>
    <row r="123" spans="1:32" ht="18.75" x14ac:dyDescent="0.3">
      <c r="F123" s="8"/>
      <c r="I123" s="33"/>
      <c r="J123" s="14"/>
      <c r="K123" s="119"/>
      <c r="L123" s="120"/>
      <c r="M123" s="27"/>
      <c r="N123" s="121"/>
      <c r="O123" s="27"/>
      <c r="P123" s="121"/>
      <c r="Q123" s="27"/>
      <c r="R123" s="14"/>
      <c r="S123" s="122"/>
      <c r="T123" s="14"/>
      <c r="U123" s="122"/>
      <c r="V123" s="14"/>
      <c r="W123" s="122"/>
      <c r="X123" s="14"/>
      <c r="Y123" s="122"/>
      <c r="Z123" s="14"/>
      <c r="AA123" s="121"/>
      <c r="AB123" s="14"/>
      <c r="AC123" s="14"/>
      <c r="AD123" s="33"/>
      <c r="AE123" s="64"/>
      <c r="AF123" s="64"/>
    </row>
    <row r="124" spans="1:32" ht="18.75" x14ac:dyDescent="0.3">
      <c r="F124" s="8"/>
      <c r="I124" s="33"/>
      <c r="J124" s="14"/>
      <c r="K124" s="119"/>
      <c r="L124" s="120"/>
      <c r="M124" s="27"/>
      <c r="N124" s="121"/>
      <c r="O124" s="27"/>
      <c r="P124" s="121"/>
      <c r="Q124" s="27"/>
      <c r="R124" s="14"/>
      <c r="S124" s="122"/>
      <c r="T124" s="14"/>
      <c r="U124" s="122"/>
      <c r="V124" s="14"/>
      <c r="W124" s="122"/>
      <c r="X124" s="14"/>
      <c r="Y124" s="122"/>
      <c r="Z124" s="14"/>
      <c r="AA124" s="121"/>
      <c r="AB124" s="14"/>
      <c r="AC124" s="14"/>
      <c r="AD124" s="33"/>
      <c r="AE124" s="33"/>
      <c r="AF124" s="26"/>
    </row>
    <row r="125" spans="1:32" ht="18.75" x14ac:dyDescent="0.3">
      <c r="K125" s="30"/>
      <c r="L125" s="62" t="s">
        <v>197</v>
      </c>
      <c r="O125" s="55" t="s">
        <v>193</v>
      </c>
      <c r="P125" s="63"/>
      <c r="Q125" s="55"/>
      <c r="R125" s="56"/>
      <c r="S125" s="57"/>
      <c r="T125" s="56"/>
      <c r="U125" s="57"/>
      <c r="V125" s="56"/>
      <c r="W125" s="57"/>
      <c r="X125" s="56"/>
      <c r="Y125" s="57"/>
      <c r="Z125" s="56"/>
      <c r="AA125" s="63" t="s">
        <v>194</v>
      </c>
      <c r="AF125" s="33"/>
    </row>
    <row r="126" spans="1:32" ht="18.75" x14ac:dyDescent="0.3">
      <c r="B126" s="28"/>
      <c r="C126" s="27"/>
      <c r="D126" s="27"/>
      <c r="K126" s="15"/>
      <c r="L126" s="62"/>
      <c r="O126" s="55"/>
      <c r="P126" s="63"/>
      <c r="Q126" s="55"/>
      <c r="R126" s="56"/>
      <c r="S126" s="57"/>
      <c r="T126" s="56"/>
      <c r="U126" s="57"/>
      <c r="V126" s="56"/>
      <c r="W126" s="57"/>
      <c r="X126" s="56"/>
      <c r="Y126" s="57"/>
      <c r="Z126" s="56"/>
      <c r="AA126" s="63" t="s">
        <v>195</v>
      </c>
    </row>
    <row r="127" spans="1:32" ht="21" x14ac:dyDescent="0.35">
      <c r="B127" s="46" t="s">
        <v>166</v>
      </c>
      <c r="C127" s="27"/>
      <c r="D127" s="27"/>
      <c r="J127" s="14"/>
      <c r="L127" s="62"/>
      <c r="O127" s="55"/>
      <c r="P127" s="63"/>
      <c r="Q127" s="55"/>
      <c r="R127" s="56"/>
      <c r="S127" s="57"/>
      <c r="T127" s="56"/>
      <c r="U127" s="57"/>
      <c r="V127" s="56"/>
      <c r="W127" s="57"/>
      <c r="X127" s="56"/>
      <c r="Y127" s="57"/>
      <c r="Z127" s="56"/>
      <c r="AA127" s="63" t="s">
        <v>196</v>
      </c>
    </row>
    <row r="128" spans="1:32" ht="15.75" x14ac:dyDescent="0.25">
      <c r="B128" s="27"/>
      <c r="C128" s="27"/>
      <c r="D128" s="27"/>
      <c r="O128" s="55"/>
      <c r="P128" s="63"/>
      <c r="Q128" s="55"/>
      <c r="R128" s="56"/>
      <c r="S128" s="57"/>
      <c r="T128" s="56"/>
      <c r="U128" s="57"/>
      <c r="V128" s="56"/>
      <c r="W128" s="57"/>
      <c r="X128" s="56"/>
      <c r="Y128" s="57"/>
      <c r="Z128" s="56"/>
      <c r="AA128" s="63">
        <v>1577</v>
      </c>
    </row>
    <row r="129" spans="2:27" ht="18.75" x14ac:dyDescent="0.3">
      <c r="B129" s="28"/>
      <c r="C129" s="29"/>
      <c r="D129" s="27"/>
      <c r="M129" s="30"/>
      <c r="N129" s="59"/>
      <c r="O129" s="55"/>
      <c r="P129" s="63"/>
      <c r="Q129" s="55"/>
      <c r="R129" s="56"/>
      <c r="S129" s="57"/>
      <c r="T129" s="56"/>
      <c r="U129" s="57"/>
      <c r="V129" s="56"/>
      <c r="W129" s="57"/>
      <c r="X129" s="56"/>
      <c r="Y129" s="57"/>
      <c r="Z129" s="56"/>
      <c r="AA129" s="63"/>
    </row>
    <row r="130" spans="2:27" ht="15.75" x14ac:dyDescent="0.25">
      <c r="B130" s="131" t="s">
        <v>167</v>
      </c>
    </row>
    <row r="131" spans="2:27" ht="15.75" x14ac:dyDescent="0.25">
      <c r="B131" s="131" t="s">
        <v>168</v>
      </c>
      <c r="K131" s="9"/>
      <c r="L131" s="58"/>
      <c r="M131" s="9"/>
      <c r="O131" s="9"/>
      <c r="Q131" s="9"/>
      <c r="S131" s="9"/>
      <c r="U131" s="9"/>
      <c r="W131" s="9"/>
      <c r="Y131" s="9"/>
      <c r="AA131" s="9"/>
    </row>
  </sheetData>
  <mergeCells count="20">
    <mergeCell ref="C8:D8"/>
    <mergeCell ref="C9:D9"/>
    <mergeCell ref="C5:E5"/>
    <mergeCell ref="E11:E12"/>
    <mergeCell ref="I11:I12"/>
    <mergeCell ref="A11:A12"/>
    <mergeCell ref="B11:B12"/>
    <mergeCell ref="C11:C12"/>
    <mergeCell ref="D11:D12"/>
    <mergeCell ref="F11:F12"/>
    <mergeCell ref="O11:O12"/>
    <mergeCell ref="N11:N12"/>
    <mergeCell ref="M11:M12"/>
    <mergeCell ref="L11:L12"/>
    <mergeCell ref="P11:P12"/>
    <mergeCell ref="Q11:Q12"/>
    <mergeCell ref="AD11:AD12"/>
    <mergeCell ref="AE11:AE12"/>
    <mergeCell ref="AF11:AF12"/>
    <mergeCell ref="AC11:AC12"/>
  </mergeCells>
  <pageMargins left="0.7" right="0.7" top="0.75" bottom="0.75" header="0.3" footer="0.3"/>
  <pageSetup paperSize="9" scale="65"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292"/>
  <sheetViews>
    <sheetView topLeftCell="A226" zoomScale="55" zoomScaleNormal="55" workbookViewId="0">
      <selection activeCell="K185" sqref="K185"/>
    </sheetView>
  </sheetViews>
  <sheetFormatPr defaultRowHeight="15" x14ac:dyDescent="0.25"/>
  <cols>
    <col min="1" max="1" width="9.140625" style="16"/>
    <col min="2" max="2" width="5.28515625" style="16" customWidth="1"/>
    <col min="3" max="3" width="32.85546875" style="16" customWidth="1"/>
    <col min="4" max="4" width="21.7109375" style="16" customWidth="1"/>
    <col min="5" max="5" width="20.5703125" style="16" customWidth="1"/>
    <col min="6" max="6" width="20.7109375" style="16" customWidth="1"/>
    <col min="7" max="7" width="15.7109375" style="16" hidden="1" customWidth="1"/>
    <col min="8" max="8" width="17.5703125" style="16" hidden="1" customWidth="1"/>
    <col min="9" max="9" width="22.85546875" style="16" customWidth="1"/>
    <col min="10" max="10" width="0.28515625" style="16" customWidth="1"/>
    <col min="11" max="11" width="43.85546875" style="16" customWidth="1"/>
    <col min="12" max="12" width="21.140625" style="16" customWidth="1"/>
    <col min="13" max="13" width="21.5703125" style="16" customWidth="1"/>
    <col min="14" max="14" width="36.42578125" style="16" customWidth="1"/>
    <col min="15" max="15" width="16.5703125" style="16" bestFit="1" customWidth="1"/>
    <col min="16" max="16" width="26.28515625" style="16" customWidth="1"/>
    <col min="17" max="16384" width="9.140625" style="16"/>
  </cols>
  <sheetData>
    <row r="1" spans="1:14" ht="18.75" x14ac:dyDescent="0.3">
      <c r="F1" s="134" t="s">
        <v>361</v>
      </c>
    </row>
    <row r="2" spans="1:14" ht="20.25" x14ac:dyDescent="0.25">
      <c r="C2" s="182" t="s">
        <v>357</v>
      </c>
      <c r="D2" s="191" t="s">
        <v>110</v>
      </c>
    </row>
    <row r="3" spans="1:14" ht="20.25" x14ac:dyDescent="0.25">
      <c r="B3" s="133"/>
      <c r="C3" s="182" t="s">
        <v>358</v>
      </c>
      <c r="D3" s="191" t="s">
        <v>439</v>
      </c>
      <c r="E3" s="133"/>
      <c r="F3" s="133"/>
      <c r="G3" s="133"/>
      <c r="H3" s="133"/>
      <c r="I3" s="133"/>
      <c r="J3" s="133"/>
      <c r="K3" s="133"/>
      <c r="L3" s="133"/>
    </row>
    <row r="4" spans="1:14" ht="20.25" x14ac:dyDescent="0.3">
      <c r="B4" s="133"/>
      <c r="C4" s="182" t="s">
        <v>106</v>
      </c>
      <c r="D4" s="191" t="s">
        <v>425</v>
      </c>
      <c r="E4" s="133"/>
      <c r="G4" s="134"/>
      <c r="H4" s="134"/>
      <c r="I4" s="134"/>
      <c r="J4" s="133"/>
      <c r="K4" s="133"/>
      <c r="L4" s="133"/>
    </row>
    <row r="5" spans="1:14" ht="20.25" x14ac:dyDescent="0.25">
      <c r="B5" s="133"/>
      <c r="C5" s="182" t="s">
        <v>359</v>
      </c>
      <c r="D5" s="191" t="s">
        <v>787</v>
      </c>
      <c r="E5" s="133"/>
      <c r="F5" s="133"/>
      <c r="G5" s="133"/>
      <c r="H5" s="133"/>
      <c r="I5" s="133"/>
      <c r="J5" s="133"/>
      <c r="K5" s="133"/>
      <c r="L5" s="133"/>
    </row>
    <row r="6" spans="1:14" ht="20.25" x14ac:dyDescent="0.25">
      <c r="B6" s="133"/>
      <c r="C6" s="183" t="s">
        <v>360</v>
      </c>
      <c r="D6" s="191" t="s">
        <v>441</v>
      </c>
      <c r="E6" s="133"/>
      <c r="F6" s="133"/>
      <c r="G6" s="133"/>
      <c r="H6" s="133"/>
      <c r="I6" s="133"/>
      <c r="J6" s="133"/>
      <c r="K6" s="133"/>
      <c r="L6" s="133"/>
    </row>
    <row r="7" spans="1:14" ht="15" customHeight="1" x14ac:dyDescent="0.25">
      <c r="B7" s="413" t="s">
        <v>0</v>
      </c>
      <c r="C7" s="411" t="s">
        <v>1</v>
      </c>
      <c r="D7" s="411" t="s">
        <v>340</v>
      </c>
      <c r="E7" s="411" t="s">
        <v>341</v>
      </c>
      <c r="F7" s="411" t="s">
        <v>342</v>
      </c>
      <c r="G7" s="411" t="s">
        <v>12</v>
      </c>
      <c r="H7" s="411" t="s">
        <v>11</v>
      </c>
      <c r="I7" s="411" t="s">
        <v>343</v>
      </c>
      <c r="J7" s="411" t="s">
        <v>344</v>
      </c>
      <c r="K7" s="411" t="s">
        <v>344</v>
      </c>
      <c r="L7" s="411" t="s">
        <v>345</v>
      </c>
      <c r="M7" s="411" t="s">
        <v>356</v>
      </c>
    </row>
    <row r="8" spans="1:14" ht="78.75" customHeight="1" x14ac:dyDescent="0.25">
      <c r="B8" s="413"/>
      <c r="C8" s="412"/>
      <c r="D8" s="412"/>
      <c r="E8" s="412"/>
      <c r="F8" s="412"/>
      <c r="G8" s="412"/>
      <c r="H8" s="412"/>
      <c r="I8" s="412"/>
      <c r="J8" s="412"/>
      <c r="K8" s="412"/>
      <c r="L8" s="412"/>
      <c r="M8" s="412"/>
    </row>
    <row r="9" spans="1:14" ht="37.5" x14ac:dyDescent="0.25">
      <c r="A9" s="27"/>
      <c r="B9" s="196">
        <v>1</v>
      </c>
      <c r="C9" s="197" t="s">
        <v>20</v>
      </c>
      <c r="D9" s="196">
        <f>D10+D63+D77+D84+D89+D97+D99+D102</f>
        <v>16984655</v>
      </c>
      <c r="E9" s="238">
        <f>E10+E63+E77+E84+E89+E97+E99+E102</f>
        <v>0</v>
      </c>
      <c r="F9" s="197"/>
      <c r="G9" s="198"/>
      <c r="H9" s="199"/>
      <c r="I9" s="199"/>
      <c r="J9" s="200"/>
      <c r="K9" s="200"/>
      <c r="L9" s="235"/>
      <c r="M9" s="237"/>
    </row>
    <row r="10" spans="1:14" ht="70.5" customHeight="1" x14ac:dyDescent="0.25">
      <c r="A10" s="27"/>
      <c r="B10" s="203"/>
      <c r="C10" s="204" t="s">
        <v>214</v>
      </c>
      <c r="D10" s="205">
        <f>SUM(D11:D41)</f>
        <v>12100000</v>
      </c>
      <c r="E10" s="218"/>
      <c r="F10" s="204"/>
      <c r="G10" s="136"/>
      <c r="H10" s="136"/>
      <c r="I10" s="136"/>
      <c r="J10" s="207"/>
      <c r="K10" s="208" t="s">
        <v>794</v>
      </c>
      <c r="L10" s="236"/>
      <c r="M10" s="236"/>
    </row>
    <row r="11" spans="1:14" ht="30" customHeight="1" x14ac:dyDescent="0.25">
      <c r="A11" s="27"/>
      <c r="B11" s="137"/>
      <c r="C11" s="132" t="s">
        <v>210</v>
      </c>
      <c r="D11" s="137">
        <v>2750000</v>
      </c>
      <c r="E11" s="186"/>
      <c r="F11" s="132" t="s">
        <v>349</v>
      </c>
      <c r="G11" s="138" t="s">
        <v>215</v>
      </c>
      <c r="H11" s="138">
        <v>10</v>
      </c>
      <c r="I11" s="138" t="s">
        <v>346</v>
      </c>
      <c r="J11" s="139">
        <v>105500</v>
      </c>
      <c r="K11" s="192" t="s">
        <v>878</v>
      </c>
      <c r="L11" s="177">
        <v>250000</v>
      </c>
      <c r="M11" s="139"/>
      <c r="N11" s="140"/>
    </row>
    <row r="12" spans="1:14" ht="31.5" x14ac:dyDescent="0.25">
      <c r="A12" s="27"/>
      <c r="B12" s="137"/>
      <c r="C12" s="132"/>
      <c r="D12" s="137"/>
      <c r="E12" s="186"/>
      <c r="F12" s="132"/>
      <c r="G12" s="138" t="s">
        <v>215</v>
      </c>
      <c r="H12" s="138">
        <v>10</v>
      </c>
      <c r="I12" s="138"/>
      <c r="J12" s="139">
        <v>206750</v>
      </c>
      <c r="K12" s="192" t="s">
        <v>799</v>
      </c>
      <c r="L12" s="177">
        <v>250000</v>
      </c>
      <c r="M12" s="181"/>
      <c r="N12" s="140"/>
    </row>
    <row r="13" spans="1:14" ht="31.5" x14ac:dyDescent="0.25">
      <c r="A13" s="27"/>
      <c r="B13" s="137"/>
      <c r="C13" s="141"/>
      <c r="D13" s="175"/>
      <c r="E13" s="186"/>
      <c r="F13" s="141"/>
      <c r="G13" s="138" t="s">
        <v>215</v>
      </c>
      <c r="H13" s="138">
        <v>10</v>
      </c>
      <c r="I13" s="138"/>
      <c r="J13" s="139">
        <v>206750</v>
      </c>
      <c r="K13" s="192" t="s">
        <v>811</v>
      </c>
      <c r="L13" s="177">
        <v>250000</v>
      </c>
      <c r="M13" s="181"/>
      <c r="N13" s="140"/>
    </row>
    <row r="14" spans="1:14" ht="15.75" x14ac:dyDescent="0.25">
      <c r="A14" s="27"/>
      <c r="B14" s="137"/>
      <c r="C14" s="132"/>
      <c r="D14" s="137"/>
      <c r="E14" s="186"/>
      <c r="F14" s="132"/>
      <c r="G14" s="138"/>
      <c r="H14" s="138"/>
      <c r="I14" s="138"/>
      <c r="J14" s="139">
        <v>206750</v>
      </c>
      <c r="K14" s="192" t="s">
        <v>828</v>
      </c>
      <c r="L14" s="177">
        <v>250000</v>
      </c>
      <c r="M14" s="181"/>
      <c r="N14" s="140"/>
    </row>
    <row r="15" spans="1:14" ht="15.75" x14ac:dyDescent="0.25">
      <c r="A15" s="27"/>
      <c r="B15" s="137"/>
      <c r="C15" s="132"/>
      <c r="D15" s="137"/>
      <c r="E15" s="186"/>
      <c r="F15" s="132"/>
      <c r="G15" s="138"/>
      <c r="H15" s="138"/>
      <c r="I15" s="138"/>
      <c r="J15" s="139">
        <v>206750</v>
      </c>
      <c r="K15" s="192" t="s">
        <v>614</v>
      </c>
      <c r="L15" s="177">
        <v>250000</v>
      </c>
      <c r="M15" s="181"/>
      <c r="N15" s="140"/>
    </row>
    <row r="16" spans="1:14" ht="15.75" customHeight="1" x14ac:dyDescent="0.25">
      <c r="A16" s="27"/>
      <c r="B16" s="137"/>
      <c r="C16" s="132"/>
      <c r="D16" s="137"/>
      <c r="E16" s="186"/>
      <c r="F16" s="132"/>
      <c r="G16" s="138"/>
      <c r="H16" s="138"/>
      <c r="I16" s="138"/>
      <c r="J16" s="139"/>
      <c r="K16" s="192" t="s">
        <v>614</v>
      </c>
      <c r="L16" s="177">
        <v>250000</v>
      </c>
      <c r="M16" s="181"/>
      <c r="N16" s="140"/>
    </row>
    <row r="17" spans="1:14" ht="31.5" x14ac:dyDescent="0.25">
      <c r="A17" s="27"/>
      <c r="B17" s="137"/>
      <c r="C17" s="132" t="s">
        <v>354</v>
      </c>
      <c r="D17" s="137">
        <v>3300000</v>
      </c>
      <c r="E17" s="186"/>
      <c r="F17" s="132" t="s">
        <v>350</v>
      </c>
      <c r="G17" s="138"/>
      <c r="H17" s="138"/>
      <c r="I17" s="138" t="s">
        <v>346</v>
      </c>
      <c r="J17" s="139">
        <v>125750</v>
      </c>
      <c r="K17" s="192" t="s">
        <v>879</v>
      </c>
      <c r="L17" s="177">
        <v>300000</v>
      </c>
      <c r="M17" s="139"/>
      <c r="N17" s="140"/>
    </row>
    <row r="18" spans="1:14" ht="31.5" x14ac:dyDescent="0.25">
      <c r="A18" s="27"/>
      <c r="B18" s="137"/>
      <c r="C18" s="141"/>
      <c r="D18" s="175"/>
      <c r="E18" s="186"/>
      <c r="F18" s="141"/>
      <c r="G18" s="138"/>
      <c r="H18" s="138"/>
      <c r="I18" s="138"/>
      <c r="J18" s="139">
        <v>247250</v>
      </c>
      <c r="K18" s="192" t="s">
        <v>801</v>
      </c>
      <c r="L18" s="177">
        <v>300000</v>
      </c>
      <c r="M18" s="139"/>
      <c r="N18" s="140"/>
    </row>
    <row r="19" spans="1:14" ht="15.75" x14ac:dyDescent="0.25">
      <c r="A19" s="27"/>
      <c r="B19" s="137"/>
      <c r="C19" s="132"/>
      <c r="D19" s="137"/>
      <c r="E19" s="186"/>
      <c r="F19" s="132"/>
      <c r="G19" s="138"/>
      <c r="H19" s="138"/>
      <c r="I19" s="138"/>
      <c r="J19" s="139">
        <v>247250</v>
      </c>
      <c r="K19" s="192" t="s">
        <v>812</v>
      </c>
      <c r="L19" s="177">
        <v>300000</v>
      </c>
      <c r="M19" s="139"/>
      <c r="N19" s="140"/>
    </row>
    <row r="20" spans="1:14" ht="15.75" x14ac:dyDescent="0.25">
      <c r="A20" s="27"/>
      <c r="B20" s="137"/>
      <c r="C20" s="132"/>
      <c r="D20" s="137"/>
      <c r="E20" s="186"/>
      <c r="F20" s="132"/>
      <c r="G20" s="138"/>
      <c r="H20" s="138"/>
      <c r="I20" s="138"/>
      <c r="J20" s="139">
        <v>123625</v>
      </c>
      <c r="K20" s="192" t="s">
        <v>824</v>
      </c>
      <c r="L20" s="177">
        <v>300000</v>
      </c>
      <c r="M20" s="139"/>
      <c r="N20" s="140"/>
    </row>
    <row r="21" spans="1:14" ht="15.75" x14ac:dyDescent="0.25">
      <c r="A21" s="27"/>
      <c r="B21" s="137"/>
      <c r="C21" s="132"/>
      <c r="D21" s="137"/>
      <c r="E21" s="186"/>
      <c r="F21" s="132"/>
      <c r="G21" s="138"/>
      <c r="H21" s="138"/>
      <c r="I21" s="138"/>
      <c r="J21" s="139">
        <v>123625</v>
      </c>
      <c r="K21" s="192" t="s">
        <v>614</v>
      </c>
      <c r="L21" s="177">
        <v>300000</v>
      </c>
      <c r="M21" s="139"/>
      <c r="N21" s="140"/>
    </row>
    <row r="22" spans="1:14" ht="15.75" x14ac:dyDescent="0.25">
      <c r="A22" s="27"/>
      <c r="B22" s="137"/>
      <c r="C22" s="132"/>
      <c r="D22" s="137"/>
      <c r="E22" s="186"/>
      <c r="F22" s="132"/>
      <c r="G22" s="138"/>
      <c r="H22" s="138"/>
      <c r="I22" s="138"/>
      <c r="J22" s="139">
        <v>247250</v>
      </c>
      <c r="K22" s="192" t="s">
        <v>614</v>
      </c>
      <c r="L22" s="177">
        <v>150000</v>
      </c>
      <c r="M22" s="139"/>
      <c r="N22" s="140"/>
    </row>
    <row r="23" spans="1:14" ht="15.75" hidden="1" customHeight="1" x14ac:dyDescent="0.25">
      <c r="A23" s="27"/>
      <c r="B23" s="137"/>
      <c r="C23" s="132"/>
      <c r="D23" s="137"/>
      <c r="E23" s="186"/>
      <c r="F23" s="132"/>
      <c r="G23" s="138"/>
      <c r="H23" s="138"/>
      <c r="I23" s="138"/>
      <c r="J23" s="139"/>
      <c r="K23" s="192" t="s">
        <v>614</v>
      </c>
      <c r="L23" s="177"/>
      <c r="M23" s="139"/>
      <c r="N23" s="140"/>
    </row>
    <row r="24" spans="1:14" ht="15.75" customHeight="1" x14ac:dyDescent="0.25">
      <c r="A24" s="27"/>
      <c r="B24" s="137"/>
      <c r="C24" s="132"/>
      <c r="D24" s="137"/>
      <c r="E24" s="186"/>
      <c r="F24" s="141"/>
      <c r="G24" s="138"/>
      <c r="H24" s="138"/>
      <c r="I24" s="138"/>
      <c r="J24" s="139"/>
      <c r="K24" s="192" t="s">
        <v>614</v>
      </c>
      <c r="L24" s="177"/>
      <c r="M24" s="139"/>
      <c r="N24" s="140"/>
    </row>
    <row r="25" spans="1:14" ht="31.5" x14ac:dyDescent="0.25">
      <c r="A25" s="27"/>
      <c r="B25" s="137"/>
      <c r="C25" s="132" t="s">
        <v>355</v>
      </c>
      <c r="D25" s="137">
        <v>2420000</v>
      </c>
      <c r="E25" s="186"/>
      <c r="F25" s="141" t="s">
        <v>351</v>
      </c>
      <c r="G25" s="138"/>
      <c r="H25" s="138"/>
      <c r="I25" s="138" t="s">
        <v>346</v>
      </c>
      <c r="J25" s="139">
        <v>93350</v>
      </c>
      <c r="K25" s="192" t="s">
        <v>880</v>
      </c>
      <c r="L25" s="177">
        <v>220000</v>
      </c>
      <c r="M25" s="139"/>
      <c r="N25" s="140"/>
    </row>
    <row r="26" spans="1:14" ht="31.5" x14ac:dyDescent="0.25">
      <c r="A26" s="27"/>
      <c r="B26" s="137"/>
      <c r="C26" s="132"/>
      <c r="D26" s="137"/>
      <c r="E26" s="186"/>
      <c r="F26" s="132"/>
      <c r="G26" s="138"/>
      <c r="H26" s="138"/>
      <c r="I26" s="138"/>
      <c r="J26" s="139">
        <v>182450</v>
      </c>
      <c r="K26" s="192" t="s">
        <v>798</v>
      </c>
      <c r="L26" s="177">
        <v>220000</v>
      </c>
      <c r="M26" s="139"/>
      <c r="N26" s="140"/>
    </row>
    <row r="27" spans="1:14" ht="15.75" x14ac:dyDescent="0.25">
      <c r="A27" s="27"/>
      <c r="B27" s="137"/>
      <c r="C27" s="132"/>
      <c r="D27" s="137"/>
      <c r="E27" s="186"/>
      <c r="F27" s="132"/>
      <c r="G27" s="138"/>
      <c r="H27" s="138"/>
      <c r="I27" s="138"/>
      <c r="J27" s="139">
        <v>182450</v>
      </c>
      <c r="K27" s="192" t="s">
        <v>814</v>
      </c>
      <c r="L27" s="177">
        <v>220000</v>
      </c>
      <c r="M27" s="139"/>
      <c r="N27" s="140"/>
    </row>
    <row r="28" spans="1:14" ht="15.75" x14ac:dyDescent="0.25">
      <c r="A28" s="27"/>
      <c r="B28" s="137"/>
      <c r="C28" s="132"/>
      <c r="D28" s="137"/>
      <c r="E28" s="186"/>
      <c r="F28" s="132"/>
      <c r="G28" s="138"/>
      <c r="H28" s="138"/>
      <c r="I28" s="138"/>
      <c r="J28" s="139">
        <v>182450</v>
      </c>
      <c r="K28" s="192" t="s">
        <v>826</v>
      </c>
      <c r="L28" s="177">
        <v>220000</v>
      </c>
      <c r="M28" s="139"/>
      <c r="N28" s="140"/>
    </row>
    <row r="29" spans="1:14" ht="15.75" x14ac:dyDescent="0.25">
      <c r="A29" s="27"/>
      <c r="B29" s="137"/>
      <c r="C29" s="132"/>
      <c r="D29" s="137"/>
      <c r="E29" s="186"/>
      <c r="F29" s="132"/>
      <c r="G29" s="138"/>
      <c r="H29" s="138"/>
      <c r="I29" s="138"/>
      <c r="J29" s="139">
        <v>100000</v>
      </c>
      <c r="K29" s="192" t="s">
        <v>614</v>
      </c>
      <c r="L29" s="177">
        <v>220000</v>
      </c>
      <c r="M29" s="139"/>
      <c r="N29" s="140"/>
    </row>
    <row r="30" spans="1:14" ht="15.75" hidden="1" customHeight="1" x14ac:dyDescent="0.25">
      <c r="A30" s="27"/>
      <c r="B30" s="137"/>
      <c r="C30" s="132"/>
      <c r="D30" s="137"/>
      <c r="E30" s="186"/>
      <c r="F30" s="132"/>
      <c r="G30" s="138"/>
      <c r="H30" s="138"/>
      <c r="I30" s="138"/>
      <c r="J30" s="139"/>
      <c r="K30" s="192" t="s">
        <v>614</v>
      </c>
      <c r="L30" s="177"/>
      <c r="M30" s="139"/>
      <c r="N30" s="140"/>
    </row>
    <row r="31" spans="1:14" ht="15.75" hidden="1" customHeight="1" x14ac:dyDescent="0.25">
      <c r="A31" s="27"/>
      <c r="B31" s="137"/>
      <c r="C31" s="141"/>
      <c r="D31" s="175"/>
      <c r="E31" s="186"/>
      <c r="F31" s="141"/>
      <c r="G31" s="138"/>
      <c r="H31" s="138"/>
      <c r="I31" s="138"/>
      <c r="J31" s="139"/>
      <c r="K31" s="192" t="s">
        <v>614</v>
      </c>
      <c r="L31" s="177"/>
      <c r="M31" s="139"/>
      <c r="N31" s="140"/>
    </row>
    <row r="32" spans="1:14" ht="15.75" customHeight="1" x14ac:dyDescent="0.25">
      <c r="A32" s="27"/>
      <c r="B32" s="137"/>
      <c r="C32" s="141"/>
      <c r="D32" s="137"/>
      <c r="E32" s="186"/>
      <c r="F32" s="141"/>
      <c r="G32" s="138"/>
      <c r="H32" s="138"/>
      <c r="I32" s="138"/>
      <c r="J32" s="139"/>
      <c r="K32" s="192" t="s">
        <v>614</v>
      </c>
      <c r="L32" s="177"/>
      <c r="M32" s="139"/>
      <c r="N32" s="140"/>
    </row>
    <row r="33" spans="1:14" ht="15.75" customHeight="1" x14ac:dyDescent="0.25">
      <c r="A33" s="27"/>
      <c r="B33" s="137"/>
      <c r="C33" s="132" t="s">
        <v>213</v>
      </c>
      <c r="D33" s="175"/>
      <c r="F33" s="141"/>
      <c r="G33" s="138"/>
      <c r="H33" s="138"/>
      <c r="I33" s="138"/>
      <c r="J33" s="139"/>
      <c r="K33" s="192" t="s">
        <v>614</v>
      </c>
      <c r="L33" s="177"/>
      <c r="M33" s="139"/>
      <c r="N33" s="140"/>
    </row>
    <row r="34" spans="1:14" ht="31.5" x14ac:dyDescent="0.25">
      <c r="A34" s="27"/>
      <c r="B34" s="137"/>
      <c r="C34" s="181"/>
      <c r="D34" s="137">
        <v>1980000</v>
      </c>
      <c r="E34" s="186"/>
      <c r="F34" s="132" t="s">
        <v>424</v>
      </c>
      <c r="G34" s="138"/>
      <c r="H34" s="138"/>
      <c r="I34" s="138" t="s">
        <v>346</v>
      </c>
      <c r="J34" s="139">
        <v>71885</v>
      </c>
      <c r="K34" s="192" t="s">
        <v>881</v>
      </c>
      <c r="L34" s="177">
        <v>180000</v>
      </c>
      <c r="M34" s="139"/>
      <c r="N34" s="140"/>
    </row>
    <row r="35" spans="1:14" ht="15.75" x14ac:dyDescent="0.25">
      <c r="A35" s="27"/>
      <c r="B35" s="137"/>
      <c r="C35" s="132"/>
      <c r="D35" s="137"/>
      <c r="E35" s="186"/>
      <c r="F35" s="132"/>
      <c r="G35" s="138"/>
      <c r="H35" s="138"/>
      <c r="I35" s="138"/>
      <c r="J35" s="139">
        <v>139520</v>
      </c>
      <c r="K35" s="192" t="s">
        <v>800</v>
      </c>
      <c r="L35" s="177">
        <v>180000</v>
      </c>
      <c r="M35" s="139"/>
      <c r="N35" s="140"/>
    </row>
    <row r="36" spans="1:14" ht="15.75" x14ac:dyDescent="0.25">
      <c r="A36" s="27"/>
      <c r="B36" s="137"/>
      <c r="C36" s="132"/>
      <c r="D36" s="137"/>
      <c r="E36" s="186"/>
      <c r="F36" s="132"/>
      <c r="G36" s="138"/>
      <c r="H36" s="138"/>
      <c r="I36" s="138"/>
      <c r="J36" s="139">
        <v>139520</v>
      </c>
      <c r="K36" s="192" t="s">
        <v>813</v>
      </c>
      <c r="L36" s="177">
        <v>180000</v>
      </c>
      <c r="M36" s="139"/>
      <c r="N36" s="140"/>
    </row>
    <row r="37" spans="1:14" ht="15.75" x14ac:dyDescent="0.25">
      <c r="A37" s="27"/>
      <c r="B37" s="137"/>
      <c r="C37" s="181"/>
      <c r="D37" s="137"/>
      <c r="E37" s="186"/>
      <c r="F37" s="181"/>
      <c r="G37" s="138"/>
      <c r="H37" s="138"/>
      <c r="I37" s="138"/>
      <c r="J37" s="139">
        <v>139520</v>
      </c>
      <c r="K37" s="192" t="s">
        <v>825</v>
      </c>
      <c r="L37" s="177">
        <v>180000</v>
      </c>
      <c r="M37" s="139"/>
      <c r="N37" s="140"/>
    </row>
    <row r="38" spans="1:14" ht="15.75" x14ac:dyDescent="0.25">
      <c r="A38" s="27"/>
      <c r="B38" s="137"/>
      <c r="C38" s="181"/>
      <c r="D38" s="137"/>
      <c r="E38" s="186"/>
      <c r="F38" s="181"/>
      <c r="G38" s="138"/>
      <c r="H38" s="138"/>
      <c r="I38" s="138"/>
      <c r="J38" s="139">
        <v>139520</v>
      </c>
      <c r="K38" s="192" t="s">
        <v>614</v>
      </c>
      <c r="L38" s="177">
        <v>180000</v>
      </c>
      <c r="M38" s="139"/>
      <c r="N38" s="140"/>
    </row>
    <row r="39" spans="1:14" ht="15.75" x14ac:dyDescent="0.25">
      <c r="A39" s="27"/>
      <c r="B39" s="137"/>
      <c r="C39" s="181"/>
      <c r="D39" s="137"/>
      <c r="E39" s="186"/>
      <c r="F39" s="181"/>
      <c r="G39" s="138"/>
      <c r="H39" s="138"/>
      <c r="I39" s="138"/>
      <c r="J39" s="139"/>
      <c r="K39" s="192" t="s">
        <v>614</v>
      </c>
      <c r="L39" s="177">
        <v>180000</v>
      </c>
      <c r="M39" s="139"/>
      <c r="N39" s="140"/>
    </row>
    <row r="40" spans="1:14" ht="31.5" x14ac:dyDescent="0.25">
      <c r="A40" s="27"/>
      <c r="B40" s="137"/>
      <c r="C40" s="132" t="s">
        <v>99</v>
      </c>
      <c r="D40" s="137">
        <v>1650000</v>
      </c>
      <c r="E40" s="186"/>
      <c r="F40" s="132" t="s">
        <v>353</v>
      </c>
      <c r="G40" s="138"/>
      <c r="H40" s="138"/>
      <c r="I40" s="138" t="s">
        <v>346</v>
      </c>
      <c r="J40" s="139">
        <v>65000</v>
      </c>
      <c r="K40" s="192" t="s">
        <v>921</v>
      </c>
      <c r="L40" s="177">
        <v>150000</v>
      </c>
      <c r="M40" s="139"/>
      <c r="N40" s="140"/>
    </row>
    <row r="41" spans="1:14" ht="15.75" x14ac:dyDescent="0.25">
      <c r="A41" s="27"/>
      <c r="B41" s="137"/>
      <c r="C41" s="132"/>
      <c r="D41" s="137"/>
      <c r="E41" s="186"/>
      <c r="F41" s="132"/>
      <c r="G41" s="138"/>
      <c r="H41" s="138"/>
      <c r="I41" s="138"/>
      <c r="J41" s="139">
        <v>125750</v>
      </c>
      <c r="K41" s="192" t="s">
        <v>797</v>
      </c>
      <c r="L41" s="177">
        <v>150000</v>
      </c>
      <c r="M41" s="139"/>
      <c r="N41" s="140"/>
    </row>
    <row r="42" spans="1:14" ht="31.5" x14ac:dyDescent="0.25">
      <c r="A42" s="27"/>
      <c r="B42" s="137"/>
      <c r="C42" s="132"/>
      <c r="D42" s="137"/>
      <c r="E42" s="186"/>
      <c r="F42" s="132"/>
      <c r="G42" s="138"/>
      <c r="H42" s="138"/>
      <c r="I42" s="138"/>
      <c r="J42" s="139">
        <v>125750</v>
      </c>
      <c r="K42" s="192" t="s">
        <v>810</v>
      </c>
      <c r="L42" s="177">
        <v>150000</v>
      </c>
      <c r="M42" s="139"/>
      <c r="N42" s="140"/>
    </row>
    <row r="43" spans="1:14" ht="15.75" x14ac:dyDescent="0.25">
      <c r="A43" s="27"/>
      <c r="B43" s="137"/>
      <c r="C43" s="132"/>
      <c r="D43" s="137"/>
      <c r="E43" s="186"/>
      <c r="F43" s="132"/>
      <c r="G43" s="138"/>
      <c r="H43" s="138"/>
      <c r="I43" s="138"/>
      <c r="J43" s="139">
        <v>125750</v>
      </c>
      <c r="K43" s="192" t="s">
        <v>829</v>
      </c>
      <c r="L43" s="177">
        <v>150000</v>
      </c>
      <c r="M43" s="139"/>
      <c r="N43" s="140"/>
    </row>
    <row r="44" spans="1:14" ht="15.75" x14ac:dyDescent="0.25">
      <c r="A44" s="27"/>
      <c r="B44" s="137"/>
      <c r="C44" s="181"/>
      <c r="D44" s="137"/>
      <c r="E44" s="186"/>
      <c r="G44" s="138"/>
      <c r="H44" s="138"/>
      <c r="I44" s="138"/>
      <c r="J44" s="139">
        <v>125750</v>
      </c>
      <c r="K44" s="192" t="s">
        <v>614</v>
      </c>
      <c r="L44" s="177">
        <v>150000</v>
      </c>
      <c r="M44" s="139"/>
      <c r="N44" s="140"/>
    </row>
    <row r="45" spans="1:14" ht="15.75" x14ac:dyDescent="0.25">
      <c r="A45" s="27"/>
      <c r="B45" s="137"/>
      <c r="D45" s="175"/>
      <c r="E45" s="186"/>
      <c r="G45" s="138"/>
      <c r="H45" s="138"/>
      <c r="I45" s="138"/>
      <c r="J45" s="139"/>
      <c r="K45" s="192" t="s">
        <v>614</v>
      </c>
      <c r="L45" s="177">
        <v>150000</v>
      </c>
      <c r="M45" s="139"/>
      <c r="N45" s="140"/>
    </row>
    <row r="46" spans="1:14" ht="63" x14ac:dyDescent="0.25">
      <c r="A46" s="27"/>
      <c r="B46" s="137"/>
      <c r="C46" s="132"/>
      <c r="D46" s="137"/>
      <c r="E46" s="186"/>
      <c r="F46" s="132" t="s">
        <v>347</v>
      </c>
      <c r="G46" s="138"/>
      <c r="H46" s="138"/>
      <c r="I46" s="138" t="s">
        <v>216</v>
      </c>
      <c r="J46" s="139">
        <v>27665</v>
      </c>
      <c r="K46" s="192" t="s">
        <v>939</v>
      </c>
      <c r="L46" s="177"/>
      <c r="M46" s="139"/>
      <c r="N46" s="140"/>
    </row>
    <row r="47" spans="1:14" ht="15.75" x14ac:dyDescent="0.25">
      <c r="A47" s="27"/>
      <c r="B47" s="137"/>
      <c r="C47" s="132"/>
      <c r="D47" s="137"/>
      <c r="E47" s="186"/>
      <c r="F47" s="132"/>
      <c r="G47" s="138"/>
      <c r="H47" s="138"/>
      <c r="I47" s="138"/>
      <c r="J47" s="139">
        <v>76580</v>
      </c>
      <c r="K47" s="192" t="s">
        <v>807</v>
      </c>
      <c r="L47" s="177"/>
      <c r="M47" s="139"/>
      <c r="N47" s="140"/>
    </row>
    <row r="48" spans="1:14" ht="15.75" x14ac:dyDescent="0.25">
      <c r="A48" s="27"/>
      <c r="B48" s="137"/>
      <c r="C48" s="132"/>
      <c r="D48" s="137"/>
      <c r="E48" s="186"/>
      <c r="F48" s="132"/>
      <c r="G48" s="138"/>
      <c r="H48" s="138"/>
      <c r="I48" s="138"/>
      <c r="J48" s="139">
        <v>76580</v>
      </c>
      <c r="K48" s="192" t="s">
        <v>819</v>
      </c>
      <c r="L48" s="177"/>
      <c r="M48" s="139"/>
      <c r="N48" s="140"/>
    </row>
    <row r="49" spans="1:15" ht="15.75" x14ac:dyDescent="0.25">
      <c r="A49" s="27"/>
      <c r="B49" s="137"/>
      <c r="C49" s="132"/>
      <c r="D49" s="137"/>
      <c r="E49" s="186"/>
      <c r="F49" s="132"/>
      <c r="G49" s="138"/>
      <c r="H49" s="138"/>
      <c r="I49" s="138"/>
      <c r="J49" s="139">
        <v>76580</v>
      </c>
      <c r="K49" s="192" t="s">
        <v>834</v>
      </c>
      <c r="L49" s="177"/>
      <c r="M49" s="139"/>
      <c r="N49" s="140"/>
    </row>
    <row r="50" spans="1:15" ht="15.75" x14ac:dyDescent="0.25">
      <c r="A50" s="27"/>
      <c r="B50" s="137"/>
      <c r="C50" s="132"/>
      <c r="D50" s="137"/>
      <c r="E50" s="186"/>
      <c r="F50" s="132"/>
      <c r="G50" s="138"/>
      <c r="H50" s="138"/>
      <c r="I50" s="138"/>
      <c r="J50" s="139"/>
      <c r="K50" s="192" t="s">
        <v>614</v>
      </c>
      <c r="L50" s="177"/>
      <c r="M50" s="139"/>
      <c r="N50" s="140"/>
    </row>
    <row r="51" spans="1:15" ht="15.75" x14ac:dyDescent="0.25">
      <c r="A51" s="27"/>
      <c r="B51" s="137"/>
      <c r="C51" s="132"/>
      <c r="D51" s="137"/>
      <c r="E51" s="186"/>
      <c r="F51" s="132"/>
      <c r="G51" s="138"/>
      <c r="H51" s="138"/>
      <c r="I51" s="138"/>
      <c r="J51" s="139"/>
      <c r="K51" s="192" t="s">
        <v>614</v>
      </c>
      <c r="L51" s="177"/>
      <c r="M51" s="139"/>
      <c r="N51" s="140"/>
    </row>
    <row r="52" spans="1:15" ht="78.75" x14ac:dyDescent="0.25">
      <c r="A52" s="27"/>
      <c r="B52" s="137"/>
      <c r="C52" s="132"/>
      <c r="D52" s="137"/>
      <c r="E52" s="186"/>
      <c r="F52" s="132" t="s">
        <v>348</v>
      </c>
      <c r="G52" s="138"/>
      <c r="H52" s="138"/>
      <c r="I52" s="138" t="s">
        <v>217</v>
      </c>
      <c r="J52" s="139"/>
      <c r="K52" s="192" t="s">
        <v>941</v>
      </c>
      <c r="L52" s="177"/>
      <c r="M52" s="139"/>
      <c r="N52" s="140"/>
    </row>
    <row r="53" spans="1:15" ht="15.75" x14ac:dyDescent="0.25">
      <c r="A53" s="27"/>
      <c r="B53" s="137"/>
      <c r="C53" s="132"/>
      <c r="D53" s="137"/>
      <c r="E53" s="186"/>
      <c r="F53" s="132"/>
      <c r="G53" s="138"/>
      <c r="H53" s="138"/>
      <c r="I53" s="138"/>
      <c r="J53" s="139">
        <v>54350</v>
      </c>
      <c r="K53" s="192" t="s">
        <v>804</v>
      </c>
      <c r="L53" s="177"/>
      <c r="M53" s="139"/>
      <c r="N53" s="140"/>
    </row>
    <row r="54" spans="1:15" ht="15.75" x14ac:dyDescent="0.25">
      <c r="A54" s="27"/>
      <c r="B54" s="137"/>
      <c r="C54" s="132"/>
      <c r="D54" s="137"/>
      <c r="E54" s="186"/>
      <c r="F54" s="132"/>
      <c r="G54" s="138"/>
      <c r="H54" s="138"/>
      <c r="I54" s="138"/>
      <c r="J54" s="139">
        <v>108700</v>
      </c>
      <c r="K54" s="192" t="s">
        <v>816</v>
      </c>
      <c r="L54" s="177"/>
      <c r="M54" s="139"/>
      <c r="N54" s="140"/>
    </row>
    <row r="55" spans="1:15" ht="15.75" x14ac:dyDescent="0.25">
      <c r="A55" s="27"/>
      <c r="B55" s="137"/>
      <c r="C55" s="132"/>
      <c r="D55" s="137"/>
      <c r="E55" s="186"/>
      <c r="F55" s="132"/>
      <c r="G55" s="138"/>
      <c r="H55" s="138"/>
      <c r="I55" s="138"/>
      <c r="J55" s="139">
        <v>108700</v>
      </c>
      <c r="K55" s="192" t="s">
        <v>832</v>
      </c>
      <c r="L55" s="177"/>
      <c r="M55" s="139"/>
      <c r="N55" s="140"/>
    </row>
    <row r="56" spans="1:15" ht="15.75" x14ac:dyDescent="0.25">
      <c r="A56" s="27"/>
      <c r="B56" s="137"/>
      <c r="C56" s="132"/>
      <c r="D56" s="137"/>
      <c r="E56" s="186"/>
      <c r="F56" s="132"/>
      <c r="G56" s="138"/>
      <c r="H56" s="138"/>
      <c r="I56" s="138"/>
      <c r="J56" s="139">
        <v>108700</v>
      </c>
      <c r="K56" s="192" t="s">
        <v>614</v>
      </c>
      <c r="L56" s="177"/>
      <c r="M56" s="139"/>
      <c r="N56" s="140"/>
    </row>
    <row r="57" spans="1:15" ht="15.75" x14ac:dyDescent="0.25">
      <c r="A57" s="27"/>
      <c r="B57" s="137"/>
      <c r="C57" s="132"/>
      <c r="D57" s="137"/>
      <c r="E57" s="186"/>
      <c r="F57" s="132"/>
      <c r="G57" s="138"/>
      <c r="H57" s="138"/>
      <c r="I57" s="138"/>
      <c r="J57" s="139"/>
      <c r="K57" s="192" t="s">
        <v>614</v>
      </c>
      <c r="L57" s="177"/>
      <c r="M57" s="139"/>
      <c r="N57" s="140"/>
    </row>
    <row r="58" spans="1:15" ht="78.75" x14ac:dyDescent="0.25">
      <c r="A58" s="27"/>
      <c r="B58" s="137"/>
      <c r="C58" s="132"/>
      <c r="D58" s="137"/>
      <c r="E58" s="186"/>
      <c r="F58" s="132" t="s">
        <v>348</v>
      </c>
      <c r="G58" s="138"/>
      <c r="H58" s="138"/>
      <c r="I58" s="138" t="s">
        <v>389</v>
      </c>
      <c r="J58" s="139"/>
      <c r="K58" s="192" t="s">
        <v>940</v>
      </c>
      <c r="L58" s="177"/>
      <c r="M58" s="139"/>
      <c r="N58" s="140"/>
    </row>
    <row r="59" spans="1:15" ht="15.75" x14ac:dyDescent="0.25">
      <c r="A59" s="27"/>
      <c r="B59" s="137"/>
      <c r="C59" s="132"/>
      <c r="D59" s="137"/>
      <c r="E59" s="186"/>
      <c r="F59" s="132"/>
      <c r="G59" s="138"/>
      <c r="H59" s="138"/>
      <c r="I59" s="138"/>
      <c r="J59" s="139"/>
      <c r="K59" s="192" t="s">
        <v>802</v>
      </c>
      <c r="L59" s="177"/>
      <c r="M59" s="139"/>
      <c r="N59" s="140"/>
    </row>
    <row r="60" spans="1:15" ht="15.75" x14ac:dyDescent="0.25">
      <c r="A60" s="27"/>
      <c r="B60" s="137"/>
      <c r="C60" s="132"/>
      <c r="D60" s="137"/>
      <c r="E60" s="186"/>
      <c r="F60" s="132"/>
      <c r="G60" s="138"/>
      <c r="H60" s="138"/>
      <c r="I60" s="138"/>
      <c r="J60" s="139"/>
      <c r="K60" s="192" t="s">
        <v>818</v>
      </c>
      <c r="L60" s="177"/>
      <c r="M60" s="139"/>
      <c r="N60" s="140"/>
    </row>
    <row r="61" spans="1:15" ht="15.75" x14ac:dyDescent="0.25">
      <c r="A61" s="27"/>
      <c r="B61" s="137"/>
      <c r="C61" s="132"/>
      <c r="D61" s="137"/>
      <c r="E61" s="186"/>
      <c r="F61" s="132"/>
      <c r="G61" s="138"/>
      <c r="H61" s="138"/>
      <c r="I61" s="138"/>
      <c r="J61" s="139"/>
      <c r="K61" s="192" t="s">
        <v>830</v>
      </c>
      <c r="L61" s="177"/>
      <c r="M61" s="139"/>
      <c r="N61" s="140"/>
    </row>
    <row r="62" spans="1:15" ht="15.75" x14ac:dyDescent="0.25">
      <c r="A62" s="27"/>
      <c r="B62" s="137"/>
      <c r="C62" s="132"/>
      <c r="D62" s="137"/>
      <c r="E62" s="186"/>
      <c r="F62" s="132"/>
      <c r="G62" s="138"/>
      <c r="H62" s="138"/>
      <c r="I62" s="138"/>
      <c r="J62" s="139"/>
      <c r="K62" s="192" t="s">
        <v>614</v>
      </c>
      <c r="L62" s="177"/>
      <c r="M62" s="139"/>
      <c r="N62" s="140"/>
    </row>
    <row r="63" spans="1:15" ht="31.5" x14ac:dyDescent="0.25">
      <c r="A63" s="27"/>
      <c r="B63" s="24"/>
      <c r="C63" s="142" t="s">
        <v>218</v>
      </c>
      <c r="D63" s="91">
        <v>1023055</v>
      </c>
      <c r="E63" s="186"/>
      <c r="F63" s="142"/>
      <c r="G63" s="138" t="s">
        <v>215</v>
      </c>
      <c r="H63" s="138">
        <v>10</v>
      </c>
      <c r="I63" s="138"/>
      <c r="J63" s="139"/>
      <c r="K63" s="192"/>
      <c r="L63" s="177"/>
      <c r="M63" s="139"/>
      <c r="N63" s="27"/>
      <c r="O63" s="143"/>
    </row>
    <row r="64" spans="1:15" ht="78.75" x14ac:dyDescent="0.25">
      <c r="A64" s="27"/>
      <c r="B64" s="24"/>
      <c r="C64" s="50"/>
      <c r="D64" s="24"/>
      <c r="E64" s="186"/>
      <c r="F64" s="50" t="s">
        <v>348</v>
      </c>
      <c r="G64" s="138"/>
      <c r="H64" s="138"/>
      <c r="I64" s="138" t="s">
        <v>219</v>
      </c>
      <c r="J64" s="139">
        <v>17121</v>
      </c>
      <c r="K64" s="192" t="s">
        <v>938</v>
      </c>
      <c r="L64" s="278">
        <v>34650</v>
      </c>
      <c r="M64" s="139"/>
      <c r="N64" s="27"/>
      <c r="O64" s="143"/>
    </row>
    <row r="65" spans="1:15" ht="15.75" x14ac:dyDescent="0.25">
      <c r="A65" s="27"/>
      <c r="B65" s="24"/>
      <c r="C65" s="142"/>
      <c r="D65" s="24"/>
      <c r="E65" s="186"/>
      <c r="F65" s="142"/>
      <c r="G65" s="138"/>
      <c r="H65" s="138"/>
      <c r="I65" s="138"/>
      <c r="J65" s="139">
        <v>34241</v>
      </c>
      <c r="K65" s="192" t="s">
        <v>803</v>
      </c>
      <c r="L65" s="177">
        <v>34650</v>
      </c>
      <c r="M65" s="139"/>
      <c r="N65" s="27"/>
      <c r="O65" s="143"/>
    </row>
    <row r="66" spans="1:15" ht="15.75" x14ac:dyDescent="0.25">
      <c r="A66" s="27"/>
      <c r="B66" s="24"/>
      <c r="C66" s="142"/>
      <c r="D66" s="24"/>
      <c r="E66" s="186"/>
      <c r="F66" s="142"/>
      <c r="G66" s="138"/>
      <c r="H66" s="138"/>
      <c r="I66" s="138"/>
      <c r="J66" s="139">
        <v>34241</v>
      </c>
      <c r="K66" s="192" t="s">
        <v>815</v>
      </c>
      <c r="L66" s="177">
        <v>34650</v>
      </c>
      <c r="M66" s="139"/>
      <c r="N66" s="27"/>
      <c r="O66" s="143"/>
    </row>
    <row r="67" spans="1:15" ht="15.75" x14ac:dyDescent="0.25">
      <c r="A67" s="27"/>
      <c r="B67" s="24"/>
      <c r="C67" s="142"/>
      <c r="D67" s="24"/>
      <c r="E67" s="186"/>
      <c r="F67" s="142"/>
      <c r="G67" s="138"/>
      <c r="H67" s="138"/>
      <c r="I67" s="138"/>
      <c r="J67" s="139">
        <v>34241</v>
      </c>
      <c r="K67" s="192" t="s">
        <v>831</v>
      </c>
      <c r="L67" s="177">
        <v>34650</v>
      </c>
      <c r="M67" s="139"/>
      <c r="N67" s="27"/>
      <c r="O67" s="143"/>
    </row>
    <row r="68" spans="1:15" ht="15.75" x14ac:dyDescent="0.25">
      <c r="A68" s="27"/>
      <c r="B68" s="24"/>
      <c r="C68" s="142"/>
      <c r="D68" s="24"/>
      <c r="E68" s="186"/>
      <c r="F68" s="142"/>
      <c r="G68" s="138"/>
      <c r="H68" s="138"/>
      <c r="I68" s="138"/>
      <c r="J68" s="139"/>
      <c r="K68" s="192" t="s">
        <v>614</v>
      </c>
      <c r="L68" s="177">
        <v>34650</v>
      </c>
      <c r="M68" s="139"/>
      <c r="N68" s="27"/>
      <c r="O68" s="143"/>
    </row>
    <row r="69" spans="1:15" ht="15.75" x14ac:dyDescent="0.25">
      <c r="A69" s="27"/>
      <c r="B69" s="24"/>
      <c r="C69" s="142"/>
      <c r="D69" s="24"/>
      <c r="E69" s="186"/>
      <c r="F69" s="142"/>
      <c r="G69" s="138"/>
      <c r="H69" s="138"/>
      <c r="I69" s="138"/>
      <c r="J69" s="139"/>
      <c r="K69" s="192" t="s">
        <v>614</v>
      </c>
      <c r="L69" s="177">
        <v>22995</v>
      </c>
      <c r="M69" s="139"/>
      <c r="N69" s="27"/>
      <c r="O69" s="143"/>
    </row>
    <row r="70" spans="1:15" ht="15.75" x14ac:dyDescent="0.25">
      <c r="A70" s="27"/>
      <c r="B70" s="24"/>
      <c r="C70" s="142"/>
      <c r="D70" s="24"/>
      <c r="E70" s="186"/>
      <c r="F70" s="142"/>
      <c r="G70" s="138"/>
      <c r="H70" s="138"/>
      <c r="I70" s="138"/>
      <c r="J70" s="139"/>
      <c r="K70" s="192"/>
      <c r="M70" s="139"/>
      <c r="N70" s="27"/>
      <c r="O70" s="143"/>
    </row>
    <row r="71" spans="1:15" ht="31.5" x14ac:dyDescent="0.25">
      <c r="A71" s="27"/>
      <c r="B71" s="24"/>
      <c r="C71" s="50"/>
      <c r="D71" s="24"/>
      <c r="E71" s="186"/>
      <c r="F71" s="132" t="s">
        <v>347</v>
      </c>
      <c r="G71" s="138"/>
      <c r="H71" s="138"/>
      <c r="I71" s="138" t="s">
        <v>220</v>
      </c>
      <c r="J71" s="139">
        <v>29349</v>
      </c>
      <c r="K71" s="192" t="s">
        <v>796</v>
      </c>
      <c r="L71" s="177">
        <v>58356</v>
      </c>
      <c r="M71" s="139"/>
      <c r="N71" s="27"/>
      <c r="O71" s="143"/>
    </row>
    <row r="72" spans="1:15" ht="15.75" x14ac:dyDescent="0.25">
      <c r="A72" s="27"/>
      <c r="B72" s="24"/>
      <c r="C72" s="142"/>
      <c r="D72" s="24"/>
      <c r="E72" s="186"/>
      <c r="F72" s="142"/>
      <c r="G72" s="138"/>
      <c r="H72" s="138"/>
      <c r="I72" s="138"/>
      <c r="J72" s="139">
        <v>58698</v>
      </c>
      <c r="K72" s="192" t="s">
        <v>806</v>
      </c>
      <c r="L72" s="177">
        <v>58356</v>
      </c>
      <c r="M72" s="139"/>
      <c r="N72" s="27"/>
      <c r="O72" s="143"/>
    </row>
    <row r="73" spans="1:15" ht="15.75" x14ac:dyDescent="0.25">
      <c r="A73" s="27"/>
      <c r="B73" s="24"/>
      <c r="C73" s="142"/>
      <c r="D73" s="24"/>
      <c r="E73" s="186"/>
      <c r="F73" s="142"/>
      <c r="G73" s="138"/>
      <c r="H73" s="138"/>
      <c r="I73" s="138"/>
      <c r="J73" s="139">
        <v>58698</v>
      </c>
      <c r="K73" s="192" t="s">
        <v>820</v>
      </c>
      <c r="L73" s="177">
        <v>58356</v>
      </c>
      <c r="M73" s="139"/>
      <c r="N73" s="27"/>
      <c r="O73" s="143"/>
    </row>
    <row r="74" spans="1:15" ht="15.75" x14ac:dyDescent="0.25">
      <c r="A74" s="27"/>
      <c r="B74" s="24"/>
      <c r="C74" s="142"/>
      <c r="D74" s="24"/>
      <c r="E74" s="186"/>
      <c r="F74" s="142"/>
      <c r="G74" s="138"/>
      <c r="H74" s="138"/>
      <c r="I74" s="138"/>
      <c r="J74" s="139">
        <v>58698</v>
      </c>
      <c r="K74" s="192" t="s">
        <v>835</v>
      </c>
      <c r="L74" s="177">
        <v>58356</v>
      </c>
      <c r="M74" s="139"/>
      <c r="N74" s="27"/>
      <c r="O74" s="143"/>
    </row>
    <row r="75" spans="1:15" ht="15.75" x14ac:dyDescent="0.25">
      <c r="A75" s="27"/>
      <c r="B75" s="24"/>
      <c r="C75" s="142"/>
      <c r="D75" s="24"/>
      <c r="E75" s="186"/>
      <c r="F75" s="142"/>
      <c r="G75" s="138"/>
      <c r="H75" s="138"/>
      <c r="I75" s="138"/>
      <c r="J75" s="139"/>
      <c r="K75" s="192" t="s">
        <v>614</v>
      </c>
      <c r="L75" s="233">
        <v>58356</v>
      </c>
      <c r="M75" s="139"/>
      <c r="N75" s="27"/>
      <c r="O75" s="143"/>
    </row>
    <row r="76" spans="1:15" ht="15.75" x14ac:dyDescent="0.25">
      <c r="A76" s="27"/>
      <c r="B76" s="24"/>
      <c r="C76" s="142"/>
      <c r="D76" s="24"/>
      <c r="E76" s="186"/>
      <c r="F76" s="142"/>
      <c r="G76" s="138"/>
      <c r="H76" s="138"/>
      <c r="I76" s="138"/>
      <c r="J76" s="139"/>
      <c r="K76" s="192" t="s">
        <v>614</v>
      </c>
      <c r="L76" s="177">
        <v>38726</v>
      </c>
      <c r="M76" s="139"/>
      <c r="N76" s="27"/>
      <c r="O76" s="143"/>
    </row>
    <row r="77" spans="1:15" ht="78.75" x14ac:dyDescent="0.25">
      <c r="A77" s="27"/>
      <c r="B77" s="24"/>
      <c r="C77" s="142" t="s">
        <v>221</v>
      </c>
      <c r="D77" s="91">
        <v>242000</v>
      </c>
      <c r="E77" s="186"/>
      <c r="F77" s="50" t="s">
        <v>348</v>
      </c>
      <c r="G77" s="138" t="s">
        <v>215</v>
      </c>
      <c r="H77" s="138">
        <v>10</v>
      </c>
      <c r="I77" s="138" t="s">
        <v>389</v>
      </c>
      <c r="J77" s="139">
        <v>8153</v>
      </c>
      <c r="K77" s="192" t="s">
        <v>942</v>
      </c>
      <c r="L77" s="177"/>
      <c r="M77" s="139"/>
      <c r="N77" s="27"/>
    </row>
    <row r="78" spans="1:15" ht="15.75" x14ac:dyDescent="0.25">
      <c r="A78" s="27"/>
      <c r="B78" s="24"/>
      <c r="C78" s="142"/>
      <c r="D78" s="24"/>
      <c r="E78" s="186"/>
      <c r="F78" s="142"/>
      <c r="G78" s="138"/>
      <c r="H78" s="138"/>
      <c r="I78" s="138"/>
      <c r="J78" s="139">
        <v>16305</v>
      </c>
      <c r="K78" s="192" t="s">
        <v>795</v>
      </c>
      <c r="L78" s="177">
        <v>22000</v>
      </c>
      <c r="M78" s="139"/>
      <c r="N78" s="27"/>
    </row>
    <row r="79" spans="1:15" ht="15.75" x14ac:dyDescent="0.25">
      <c r="A79" s="27"/>
      <c r="B79" s="24"/>
      <c r="C79" s="142"/>
      <c r="D79" s="24"/>
      <c r="E79" s="186"/>
      <c r="F79" s="142"/>
      <c r="G79" s="138"/>
      <c r="H79" s="138"/>
      <c r="I79" s="138"/>
      <c r="J79" s="139">
        <v>16305</v>
      </c>
      <c r="K79" s="192" t="s">
        <v>805</v>
      </c>
      <c r="L79" s="177">
        <v>22000</v>
      </c>
      <c r="M79" s="139"/>
      <c r="N79" s="27"/>
    </row>
    <row r="80" spans="1:15" ht="15.75" x14ac:dyDescent="0.25">
      <c r="A80" s="27"/>
      <c r="B80" s="24"/>
      <c r="C80" s="142"/>
      <c r="D80" s="24"/>
      <c r="E80" s="186"/>
      <c r="F80" s="142"/>
      <c r="G80" s="138"/>
      <c r="H80" s="138"/>
      <c r="I80" s="138"/>
      <c r="J80" s="139">
        <v>16305</v>
      </c>
      <c r="K80" s="192" t="s">
        <v>817</v>
      </c>
      <c r="L80" s="177">
        <v>22000</v>
      </c>
      <c r="M80" s="139"/>
      <c r="N80" s="27"/>
    </row>
    <row r="81" spans="1:15" ht="15.75" x14ac:dyDescent="0.25">
      <c r="A81" s="27"/>
      <c r="B81" s="24"/>
      <c r="C81" s="142"/>
      <c r="D81" s="24"/>
      <c r="E81" s="186"/>
      <c r="F81" s="142"/>
      <c r="G81" s="138"/>
      <c r="H81" s="138"/>
      <c r="I81" s="138"/>
      <c r="J81" s="139"/>
      <c r="K81" s="192" t="s">
        <v>833</v>
      </c>
      <c r="L81" s="177">
        <v>22000</v>
      </c>
      <c r="M81" s="139"/>
      <c r="N81" s="27"/>
    </row>
    <row r="82" spans="1:15" ht="15.75" x14ac:dyDescent="0.25">
      <c r="A82" s="27"/>
      <c r="B82" s="24"/>
      <c r="C82" s="142"/>
      <c r="D82" s="24"/>
      <c r="E82" s="186"/>
      <c r="F82" s="142"/>
      <c r="G82" s="138"/>
      <c r="H82" s="138"/>
      <c r="I82" s="138"/>
      <c r="J82" s="139"/>
      <c r="K82" s="192" t="s">
        <v>614</v>
      </c>
      <c r="L82" s="177">
        <v>22000</v>
      </c>
      <c r="M82" s="139"/>
      <c r="N82" s="27"/>
    </row>
    <row r="83" spans="1:15" ht="15.75" x14ac:dyDescent="0.25">
      <c r="A83" s="27"/>
      <c r="B83" s="24"/>
      <c r="C83" s="142"/>
      <c r="D83" s="24"/>
      <c r="E83" s="186"/>
      <c r="F83" s="142"/>
      <c r="G83" s="138"/>
      <c r="H83" s="138"/>
      <c r="I83" s="138"/>
      <c r="J83" s="139"/>
      <c r="K83" s="192"/>
      <c r="L83" s="233">
        <v>14600</v>
      </c>
      <c r="M83" s="139"/>
      <c r="N83" s="27"/>
    </row>
    <row r="84" spans="1:15" ht="15.75" x14ac:dyDescent="0.25">
      <c r="A84" s="27"/>
      <c r="B84" s="24"/>
      <c r="C84" s="142" t="s">
        <v>22</v>
      </c>
      <c r="D84" s="91">
        <v>187000</v>
      </c>
      <c r="E84" s="186"/>
      <c r="F84" s="50" t="s">
        <v>387</v>
      </c>
      <c r="G84" s="138" t="s">
        <v>215</v>
      </c>
      <c r="H84" s="138">
        <v>10</v>
      </c>
      <c r="I84" s="138" t="s">
        <v>388</v>
      </c>
      <c r="J84" s="139">
        <v>5315.29</v>
      </c>
      <c r="K84" s="193" t="s">
        <v>337</v>
      </c>
      <c r="L84" s="233">
        <v>12540</v>
      </c>
      <c r="M84" s="139"/>
      <c r="N84" s="140"/>
    </row>
    <row r="85" spans="1:15" ht="15.75" x14ac:dyDescent="0.25">
      <c r="A85" s="27"/>
      <c r="B85" s="24"/>
      <c r="C85" s="142"/>
      <c r="D85" s="24"/>
      <c r="E85" s="186"/>
      <c r="F85" s="142"/>
      <c r="G85" s="138"/>
      <c r="H85" s="138"/>
      <c r="I85" s="138"/>
      <c r="J85" s="139">
        <v>12091.31</v>
      </c>
      <c r="K85" s="193" t="s">
        <v>337</v>
      </c>
      <c r="L85" s="177">
        <v>18112.59</v>
      </c>
      <c r="M85" s="139"/>
      <c r="N85" s="140"/>
    </row>
    <row r="86" spans="1:15" ht="15.75" x14ac:dyDescent="0.25">
      <c r="A86" s="27"/>
      <c r="B86" s="24"/>
      <c r="C86" s="142"/>
      <c r="D86" s="24"/>
      <c r="E86" s="186"/>
      <c r="F86" s="142"/>
      <c r="G86" s="138"/>
      <c r="H86" s="138"/>
      <c r="I86" s="138"/>
      <c r="J86" s="139">
        <v>14823.26</v>
      </c>
      <c r="K86" s="193" t="s">
        <v>337</v>
      </c>
      <c r="L86" s="177">
        <v>18360</v>
      </c>
      <c r="M86" s="139"/>
      <c r="N86" s="140"/>
    </row>
    <row r="87" spans="1:15" ht="15.75" x14ac:dyDescent="0.25">
      <c r="A87" s="27"/>
      <c r="B87" s="24"/>
      <c r="C87" s="142"/>
      <c r="D87" s="24"/>
      <c r="E87" s="186"/>
      <c r="F87" s="142"/>
      <c r="G87" s="138"/>
      <c r="H87" s="138"/>
      <c r="I87" s="138"/>
      <c r="J87" s="139">
        <v>18313.39</v>
      </c>
      <c r="K87" s="193" t="s">
        <v>337</v>
      </c>
      <c r="L87" s="177">
        <v>20585.82</v>
      </c>
      <c r="M87" s="139"/>
      <c r="N87" s="140"/>
    </row>
    <row r="88" spans="1:15" ht="15.75" x14ac:dyDescent="0.25">
      <c r="A88" s="27"/>
      <c r="B88" s="24"/>
      <c r="C88" s="142"/>
      <c r="D88" s="24"/>
      <c r="E88" s="186"/>
      <c r="F88" s="142"/>
      <c r="G88" s="138"/>
      <c r="H88" s="138"/>
      <c r="I88" s="138"/>
      <c r="J88" s="139">
        <v>5383.38</v>
      </c>
      <c r="K88" s="193" t="s">
        <v>337</v>
      </c>
      <c r="L88" s="177">
        <v>18878.21</v>
      </c>
      <c r="M88" s="139"/>
      <c r="N88" s="173"/>
      <c r="O88" s="251"/>
    </row>
    <row r="89" spans="1:15" ht="31.5" x14ac:dyDescent="0.25">
      <c r="A89" s="27"/>
      <c r="B89" s="24"/>
      <c r="C89" s="144" t="s">
        <v>574</v>
      </c>
      <c r="D89" s="91">
        <v>281600</v>
      </c>
      <c r="E89" s="186"/>
      <c r="F89" s="144"/>
      <c r="G89" s="138" t="s">
        <v>215</v>
      </c>
      <c r="H89" s="138">
        <v>10</v>
      </c>
      <c r="I89" s="138"/>
      <c r="J89" s="145"/>
      <c r="K89" s="145"/>
      <c r="L89" s="178">
        <v>2800</v>
      </c>
      <c r="M89" s="139"/>
      <c r="N89" s="140"/>
    </row>
    <row r="90" spans="1:15" ht="15.75" x14ac:dyDescent="0.25">
      <c r="A90" s="27"/>
      <c r="B90" s="24"/>
      <c r="C90" s="144"/>
      <c r="D90" s="24"/>
      <c r="E90" s="186"/>
      <c r="F90" s="132"/>
      <c r="G90" s="138"/>
      <c r="H90" s="138"/>
      <c r="I90" s="138"/>
      <c r="J90" s="139">
        <v>55960</v>
      </c>
      <c r="K90" s="192"/>
      <c r="L90" s="177"/>
      <c r="M90" s="139"/>
      <c r="N90" s="140"/>
    </row>
    <row r="91" spans="1:15" ht="15.75" x14ac:dyDescent="0.25">
      <c r="A91" s="27"/>
      <c r="B91" s="24"/>
      <c r="C91" s="144"/>
      <c r="D91" s="24"/>
      <c r="E91" s="186"/>
      <c r="F91" s="132"/>
      <c r="G91" s="138"/>
      <c r="H91" s="138"/>
      <c r="I91" s="138"/>
      <c r="J91" s="139"/>
      <c r="K91" s="192"/>
      <c r="L91" s="177"/>
      <c r="M91" s="139"/>
      <c r="N91" s="140"/>
    </row>
    <row r="92" spans="1:15" ht="15.75" x14ac:dyDescent="0.25">
      <c r="A92" s="27"/>
      <c r="B92" s="24"/>
      <c r="C92" s="144"/>
      <c r="D92" s="24"/>
      <c r="E92" s="186"/>
      <c r="F92" s="132"/>
      <c r="G92" s="138"/>
      <c r="H92" s="138"/>
      <c r="I92" s="138"/>
      <c r="J92" s="139"/>
      <c r="K92" s="192"/>
      <c r="L92" s="177"/>
      <c r="M92" s="139"/>
      <c r="N92" s="140"/>
    </row>
    <row r="93" spans="1:15" ht="15.75" x14ac:dyDescent="0.25">
      <c r="A93" s="27"/>
      <c r="B93" s="24"/>
      <c r="C93" s="144"/>
      <c r="D93" s="24"/>
      <c r="E93" s="186"/>
      <c r="F93" s="132"/>
      <c r="G93" s="138"/>
      <c r="H93" s="138"/>
      <c r="I93" s="138"/>
      <c r="J93" s="139"/>
      <c r="K93" s="192"/>
      <c r="L93" s="177"/>
      <c r="M93" s="139"/>
      <c r="N93" s="140"/>
    </row>
    <row r="94" spans="1:15" ht="111" customHeight="1" x14ac:dyDescent="0.25">
      <c r="A94" s="27"/>
      <c r="B94" s="24"/>
      <c r="C94" s="144"/>
      <c r="D94" s="24"/>
      <c r="E94" s="186"/>
      <c r="F94" s="132"/>
      <c r="G94" s="138"/>
      <c r="H94" s="138"/>
      <c r="I94" s="138" t="s">
        <v>426</v>
      </c>
      <c r="J94" s="139">
        <v>95840</v>
      </c>
      <c r="K94" s="192"/>
      <c r="L94" s="177"/>
      <c r="M94" s="139"/>
      <c r="N94" s="140"/>
    </row>
    <row r="95" spans="1:15" ht="57" customHeight="1" x14ac:dyDescent="0.25">
      <c r="A95" s="27"/>
      <c r="B95" s="24"/>
      <c r="C95" s="144"/>
      <c r="D95" s="24"/>
      <c r="E95" s="186"/>
      <c r="F95" s="132"/>
      <c r="G95" s="138"/>
      <c r="H95" s="138"/>
      <c r="I95" s="138"/>
      <c r="J95" s="139"/>
      <c r="K95" s="192"/>
      <c r="L95" s="177"/>
      <c r="M95" s="139"/>
      <c r="N95" s="140"/>
    </row>
    <row r="96" spans="1:15" ht="15.75" x14ac:dyDescent="0.25">
      <c r="A96" s="27"/>
      <c r="B96" s="24"/>
      <c r="C96" s="144"/>
      <c r="D96" s="24"/>
      <c r="E96" s="186"/>
      <c r="F96" s="144"/>
      <c r="G96" s="138"/>
      <c r="H96" s="138"/>
      <c r="I96" s="138"/>
      <c r="J96" s="139"/>
      <c r="K96" s="192"/>
      <c r="L96" s="177"/>
      <c r="M96" s="139"/>
      <c r="N96" s="140"/>
    </row>
    <row r="97" spans="1:14" ht="31.5" x14ac:dyDescent="0.25">
      <c r="A97" s="27"/>
      <c r="B97" s="24"/>
      <c r="C97" s="144" t="s">
        <v>577</v>
      </c>
      <c r="D97" s="91">
        <v>2998600</v>
      </c>
      <c r="E97" s="186"/>
      <c r="F97" s="144"/>
      <c r="G97" s="138" t="s">
        <v>215</v>
      </c>
      <c r="H97" s="138">
        <v>10</v>
      </c>
      <c r="I97" s="138"/>
      <c r="J97" s="139"/>
      <c r="K97" s="192"/>
      <c r="L97" s="177"/>
      <c r="M97" s="139"/>
      <c r="N97" s="140"/>
    </row>
    <row r="98" spans="1:14" ht="15.75" x14ac:dyDescent="0.25">
      <c r="A98" s="27"/>
      <c r="B98" s="24"/>
      <c r="C98" s="144"/>
      <c r="D98" s="24"/>
      <c r="E98" s="186"/>
      <c r="F98" s="132" t="s">
        <v>390</v>
      </c>
      <c r="G98" s="138"/>
      <c r="H98" s="138"/>
      <c r="I98" s="146" t="s">
        <v>412</v>
      </c>
      <c r="J98" s="139">
        <v>1090400</v>
      </c>
      <c r="K98" s="192" t="s">
        <v>808</v>
      </c>
      <c r="L98" s="177">
        <v>1363000</v>
      </c>
      <c r="M98" s="139"/>
      <c r="N98" s="140"/>
    </row>
    <row r="99" spans="1:14" ht="94.5" x14ac:dyDescent="0.25">
      <c r="A99" s="27"/>
      <c r="B99" s="24"/>
      <c r="C99" s="144" t="s">
        <v>676</v>
      </c>
      <c r="D99" s="91">
        <v>94400</v>
      </c>
      <c r="E99" s="186"/>
      <c r="F99" s="132"/>
      <c r="G99" s="138"/>
      <c r="H99" s="138"/>
      <c r="I99" s="146"/>
      <c r="J99" s="139"/>
      <c r="L99" s="177">
        <v>272600</v>
      </c>
      <c r="M99" s="139"/>
      <c r="N99" s="140"/>
    </row>
    <row r="100" spans="1:14" ht="15.75" x14ac:dyDescent="0.25">
      <c r="A100" s="27"/>
      <c r="B100" s="24"/>
      <c r="C100" s="132" t="s">
        <v>222</v>
      </c>
      <c r="D100" s="24">
        <v>44400</v>
      </c>
      <c r="E100" s="186"/>
      <c r="F100" s="144"/>
      <c r="G100" s="138" t="s">
        <v>215</v>
      </c>
      <c r="H100" s="138">
        <v>10</v>
      </c>
      <c r="I100" s="138"/>
      <c r="J100" s="139"/>
      <c r="K100" s="192" t="s">
        <v>809</v>
      </c>
      <c r="L100" s="177">
        <v>44000</v>
      </c>
      <c r="M100" s="139"/>
      <c r="N100" s="140"/>
    </row>
    <row r="101" spans="1:14" ht="15.75" x14ac:dyDescent="0.25">
      <c r="A101" s="27"/>
      <c r="B101" s="24"/>
      <c r="C101" s="132" t="s">
        <v>311</v>
      </c>
      <c r="D101" s="24">
        <v>50000</v>
      </c>
      <c r="E101" s="186"/>
      <c r="F101" s="132"/>
      <c r="G101" s="146"/>
      <c r="H101" s="138"/>
      <c r="I101" s="132"/>
      <c r="J101" s="139">
        <v>243001</v>
      </c>
      <c r="K101" s="192"/>
      <c r="L101" s="177"/>
      <c r="M101" s="139"/>
      <c r="N101" s="141"/>
    </row>
    <row r="102" spans="1:14" ht="15.75" x14ac:dyDescent="0.25">
      <c r="A102" s="27"/>
      <c r="B102" s="24"/>
      <c r="C102" s="144" t="s">
        <v>414</v>
      </c>
      <c r="D102" s="91">
        <v>58000</v>
      </c>
      <c r="E102" s="186"/>
      <c r="F102" s="144"/>
      <c r="G102" s="138"/>
      <c r="H102" s="138"/>
      <c r="I102" s="138"/>
      <c r="J102" s="139"/>
      <c r="K102" s="192"/>
      <c r="L102" s="180"/>
      <c r="M102" s="139"/>
      <c r="N102" s="140"/>
    </row>
    <row r="103" spans="1:14" ht="44.25" customHeight="1" x14ac:dyDescent="0.25">
      <c r="B103" s="137"/>
      <c r="C103" s="132" t="s">
        <v>223</v>
      </c>
      <c r="D103" s="137">
        <v>58000</v>
      </c>
      <c r="E103" s="186"/>
      <c r="F103" s="144"/>
      <c r="G103" s="146" t="s">
        <v>215</v>
      </c>
      <c r="H103" s="138">
        <v>10</v>
      </c>
      <c r="I103" s="138"/>
      <c r="J103" s="139"/>
      <c r="K103" s="192"/>
      <c r="L103" s="177"/>
      <c r="M103" s="139"/>
      <c r="N103" s="27"/>
    </row>
    <row r="104" spans="1:14" ht="15.75" x14ac:dyDescent="0.25">
      <c r="B104" s="137"/>
      <c r="C104" s="144"/>
      <c r="D104" s="137"/>
      <c r="E104" s="186"/>
      <c r="F104" s="132"/>
      <c r="G104" s="146"/>
      <c r="H104" s="138"/>
      <c r="I104" s="189"/>
      <c r="J104" s="139"/>
      <c r="K104" s="192"/>
      <c r="L104" s="177"/>
      <c r="M104" s="139"/>
      <c r="N104" s="175"/>
    </row>
    <row r="105" spans="1:14" ht="60.75" customHeight="1" x14ac:dyDescent="0.25">
      <c r="B105" s="137"/>
      <c r="C105" s="144"/>
      <c r="D105" s="137"/>
      <c r="E105" s="186"/>
      <c r="F105" s="132" t="s">
        <v>368</v>
      </c>
      <c r="G105" s="146"/>
      <c r="H105" s="138"/>
      <c r="I105" s="132" t="s">
        <v>404</v>
      </c>
      <c r="J105" s="139">
        <v>5000</v>
      </c>
      <c r="K105" s="192" t="s">
        <v>827</v>
      </c>
      <c r="L105" s="177">
        <v>28300</v>
      </c>
      <c r="M105" s="139"/>
      <c r="N105" s="27"/>
    </row>
    <row r="106" spans="1:14" ht="31.5" hidden="1" x14ac:dyDescent="0.25">
      <c r="B106" s="137"/>
      <c r="C106" s="144"/>
      <c r="D106" s="137"/>
      <c r="E106" s="186"/>
      <c r="F106" s="132" t="s">
        <v>419</v>
      </c>
      <c r="G106" s="146"/>
      <c r="H106" s="138"/>
      <c r="I106" s="132" t="s">
        <v>420</v>
      </c>
      <c r="J106" s="139">
        <v>9460</v>
      </c>
      <c r="K106" s="192"/>
      <c r="L106" s="177"/>
      <c r="M106" s="139"/>
      <c r="N106" s="141"/>
    </row>
    <row r="107" spans="1:14" ht="31.5" x14ac:dyDescent="0.25">
      <c r="B107" s="137"/>
      <c r="C107" s="144"/>
      <c r="D107" s="137"/>
      <c r="E107" s="186"/>
      <c r="F107" s="132" t="s">
        <v>368</v>
      </c>
      <c r="G107" s="146" t="s">
        <v>215</v>
      </c>
      <c r="H107" s="138">
        <v>10</v>
      </c>
      <c r="I107" s="132" t="s">
        <v>404</v>
      </c>
      <c r="J107" s="139"/>
      <c r="K107" s="192"/>
      <c r="L107" s="177">
        <v>24400</v>
      </c>
      <c r="M107" s="139"/>
      <c r="N107" s="27"/>
    </row>
    <row r="108" spans="1:14" ht="15.75" x14ac:dyDescent="0.25">
      <c r="B108" s="137"/>
      <c r="C108" s="144"/>
      <c r="D108" s="137"/>
      <c r="E108" s="186"/>
      <c r="F108" s="132"/>
      <c r="G108" s="146"/>
      <c r="H108" s="138"/>
      <c r="I108" s="132"/>
      <c r="J108" s="139"/>
      <c r="K108" s="192"/>
      <c r="L108" s="177"/>
      <c r="M108" s="139"/>
      <c r="N108" s="27"/>
    </row>
    <row r="109" spans="1:14" ht="15.75" x14ac:dyDescent="0.25">
      <c r="B109" s="137"/>
      <c r="C109" s="144"/>
      <c r="D109" s="137"/>
      <c r="E109" s="186"/>
      <c r="F109" s="132"/>
      <c r="G109" s="146"/>
      <c r="H109" s="138"/>
      <c r="I109" s="132"/>
      <c r="J109" s="139"/>
      <c r="K109" s="192"/>
      <c r="L109" s="177"/>
      <c r="M109" s="139"/>
      <c r="N109" s="27"/>
    </row>
    <row r="110" spans="1:14" ht="15.75" x14ac:dyDescent="0.25">
      <c r="B110" s="137"/>
      <c r="C110" s="144"/>
      <c r="D110" s="137"/>
      <c r="E110" s="186"/>
      <c r="F110" s="132"/>
      <c r="G110" s="146"/>
      <c r="H110" s="138"/>
      <c r="I110" s="132"/>
      <c r="J110" s="139"/>
      <c r="K110" s="192"/>
      <c r="L110" s="177"/>
      <c r="M110" s="139"/>
      <c r="N110" s="27"/>
    </row>
    <row r="111" spans="1:14" ht="56.25" x14ac:dyDescent="0.25">
      <c r="B111" s="196">
        <v>2</v>
      </c>
      <c r="C111" s="149" t="s">
        <v>104</v>
      </c>
      <c r="D111" s="196">
        <f>SUM(D112:D113)</f>
        <v>237025</v>
      </c>
      <c r="E111" s="196"/>
      <c r="F111" s="149"/>
      <c r="G111" s="150"/>
      <c r="H111" s="196"/>
      <c r="I111" s="196"/>
      <c r="J111" s="152"/>
      <c r="K111" s="200"/>
      <c r="L111" s="214"/>
      <c r="M111" s="215"/>
      <c r="N111" s="27"/>
    </row>
    <row r="112" spans="1:14" ht="31.5" x14ac:dyDescent="0.25">
      <c r="A112" s="16">
        <v>1</v>
      </c>
      <c r="B112" s="148"/>
      <c r="C112" s="132" t="s">
        <v>753</v>
      </c>
      <c r="D112" s="187">
        <v>137000</v>
      </c>
      <c r="E112" s="186"/>
      <c r="F112" s="132"/>
      <c r="G112" s="146"/>
      <c r="H112" s="138"/>
      <c r="I112" s="189"/>
      <c r="J112" s="139"/>
      <c r="K112" s="192"/>
      <c r="L112" s="177"/>
      <c r="M112" s="139"/>
      <c r="N112" s="141"/>
    </row>
    <row r="113" spans="1:16" ht="47.25" x14ac:dyDescent="0.25">
      <c r="A113" s="16">
        <v>2</v>
      </c>
      <c r="B113" s="148"/>
      <c r="C113" s="132" t="s">
        <v>754</v>
      </c>
      <c r="D113" s="187">
        <v>100025</v>
      </c>
      <c r="E113" s="186"/>
      <c r="F113" s="132"/>
      <c r="G113" s="146"/>
      <c r="H113" s="138"/>
      <c r="I113" s="132"/>
      <c r="J113" s="139">
        <v>487975</v>
      </c>
      <c r="K113" s="192"/>
      <c r="L113" s="177"/>
      <c r="M113" s="139"/>
      <c r="N113" s="27"/>
    </row>
    <row r="114" spans="1:16" ht="18.75" x14ac:dyDescent="0.25">
      <c r="A114" s="27"/>
      <c r="B114" s="196">
        <v>3</v>
      </c>
      <c r="C114" s="149" t="s">
        <v>24</v>
      </c>
      <c r="D114" s="254" t="e">
        <f>D115</f>
        <v>#REF!</v>
      </c>
      <c r="E114" s="196"/>
      <c r="F114" s="149"/>
      <c r="G114" s="150"/>
      <c r="H114" s="151"/>
      <c r="I114" s="151"/>
      <c r="J114" s="152"/>
      <c r="K114" s="200"/>
      <c r="L114" s="214"/>
      <c r="M114" s="215"/>
      <c r="N114" s="140"/>
    </row>
    <row r="115" spans="1:16" ht="110.25" customHeight="1" x14ac:dyDescent="0.25">
      <c r="A115" s="27"/>
      <c r="B115" s="205"/>
      <c r="C115" s="154" t="s">
        <v>234</v>
      </c>
      <c r="D115" s="218" t="e">
        <f>D116</f>
        <v>#REF!</v>
      </c>
      <c r="E115" s="218"/>
      <c r="F115" s="154"/>
      <c r="G115" s="153"/>
      <c r="H115" s="136"/>
      <c r="I115" s="136"/>
      <c r="J115" s="152"/>
      <c r="K115" s="216"/>
      <c r="L115" s="214"/>
      <c r="M115" s="215"/>
      <c r="N115" s="140"/>
    </row>
    <row r="116" spans="1:16" ht="75" customHeight="1" x14ac:dyDescent="0.25">
      <c r="A116" s="27"/>
      <c r="B116" s="206"/>
      <c r="C116" s="154" t="s">
        <v>25</v>
      </c>
      <c r="D116" s="218" t="e">
        <f>D117+D265+D270</f>
        <v>#REF!</v>
      </c>
      <c r="E116" s="218"/>
      <c r="F116" s="213"/>
      <c r="G116" s="213"/>
      <c r="H116" s="213"/>
      <c r="I116" s="213"/>
      <c r="J116" s="213"/>
      <c r="K116" s="213"/>
      <c r="L116" s="214"/>
      <c r="M116" s="215"/>
      <c r="N116" s="173"/>
    </row>
    <row r="117" spans="1:16" ht="31.5" x14ac:dyDescent="0.25">
      <c r="A117" s="27"/>
      <c r="B117" s="206"/>
      <c r="C117" s="154" t="s">
        <v>236</v>
      </c>
      <c r="D117" s="205">
        <f>SUM(D118:D264)</f>
        <v>23090000</v>
      </c>
      <c r="E117" s="218"/>
      <c r="F117" s="218"/>
      <c r="G117" s="218"/>
      <c r="H117" s="218"/>
      <c r="I117" s="218"/>
      <c r="J117" s="218"/>
      <c r="K117" s="218"/>
      <c r="L117" s="218"/>
      <c r="M117" s="218"/>
      <c r="N117" s="173"/>
    </row>
    <row r="118" spans="1:16" ht="47.25" customHeight="1" x14ac:dyDescent="0.25">
      <c r="A118" s="27"/>
      <c r="B118" s="206"/>
      <c r="C118" s="157" t="s">
        <v>756</v>
      </c>
      <c r="D118" s="206">
        <v>6650000</v>
      </c>
      <c r="E118" s="234"/>
      <c r="F118" s="157"/>
      <c r="G118" s="153"/>
      <c r="H118" s="136"/>
      <c r="I118" s="136"/>
      <c r="J118" s="152"/>
      <c r="K118" s="216"/>
      <c r="L118" s="179"/>
      <c r="M118" s="152">
        <f>SUM(L122:L185)</f>
        <v>4006000</v>
      </c>
      <c r="N118" s="173"/>
    </row>
    <row r="119" spans="1:16" ht="15.75" hidden="1" x14ac:dyDescent="0.25">
      <c r="A119" s="27"/>
      <c r="B119" s="137"/>
      <c r="C119" s="156"/>
      <c r="D119" s="137"/>
      <c r="E119" s="186"/>
      <c r="F119" s="132"/>
      <c r="G119" s="146"/>
      <c r="H119" s="138"/>
      <c r="I119" s="138"/>
      <c r="J119" s="139"/>
      <c r="K119" s="145"/>
      <c r="L119" s="177"/>
      <c r="M119" s="139"/>
      <c r="N119" s="140"/>
    </row>
    <row r="120" spans="1:16" ht="15.75" hidden="1" x14ac:dyDescent="0.25">
      <c r="A120" s="27"/>
      <c r="B120" s="137"/>
      <c r="C120" s="156"/>
      <c r="D120" s="137"/>
      <c r="E120" s="186"/>
      <c r="F120" s="132"/>
      <c r="G120" s="146"/>
      <c r="H120" s="138"/>
      <c r="I120" s="138"/>
      <c r="J120" s="139"/>
      <c r="K120" s="145"/>
      <c r="L120" s="177"/>
      <c r="M120" s="139"/>
      <c r="N120" s="140"/>
    </row>
    <row r="121" spans="1:16" ht="15.75" x14ac:dyDescent="0.25">
      <c r="A121" s="27"/>
      <c r="B121" s="137"/>
      <c r="C121" s="270" t="s">
        <v>782</v>
      </c>
      <c r="D121" s="270"/>
      <c r="E121" s="270"/>
      <c r="F121" s="270"/>
      <c r="G121" s="270"/>
      <c r="H121" s="270"/>
      <c r="I121" s="270"/>
      <c r="J121" s="270"/>
      <c r="K121" s="270"/>
      <c r="L121" s="270"/>
      <c r="M121" s="270"/>
      <c r="N121" s="140"/>
    </row>
    <row r="122" spans="1:16" ht="47.25" x14ac:dyDescent="0.3">
      <c r="A122" s="27"/>
      <c r="B122" s="137"/>
      <c r="D122" s="144"/>
      <c r="E122" s="144"/>
      <c r="F122" s="132" t="s">
        <v>242</v>
      </c>
      <c r="G122" s="132"/>
      <c r="H122" s="132"/>
      <c r="I122" s="146" t="s">
        <v>369</v>
      </c>
      <c r="J122" s="132">
        <v>81000</v>
      </c>
      <c r="K122" s="132" t="s">
        <v>887</v>
      </c>
      <c r="L122" s="72">
        <v>125000</v>
      </c>
      <c r="M122" s="144"/>
      <c r="N122" s="226"/>
      <c r="O122" s="226"/>
      <c r="P122" s="227"/>
    </row>
    <row r="123" spans="1:16" ht="47.25" x14ac:dyDescent="0.3">
      <c r="A123" s="27"/>
      <c r="B123" s="137"/>
      <c r="C123" s="132"/>
      <c r="D123" s="137"/>
      <c r="E123" s="186"/>
      <c r="F123" s="132" t="s">
        <v>766</v>
      </c>
      <c r="G123" s="146"/>
      <c r="H123" s="138"/>
      <c r="I123" s="138" t="s">
        <v>369</v>
      </c>
      <c r="J123" s="139">
        <v>32000</v>
      </c>
      <c r="K123" s="192" t="s">
        <v>888</v>
      </c>
      <c r="L123" s="276">
        <v>235000</v>
      </c>
      <c r="M123" s="139"/>
      <c r="N123" s="226"/>
      <c r="O123" s="226"/>
      <c r="P123" s="227"/>
    </row>
    <row r="124" spans="1:16" ht="47.25" x14ac:dyDescent="0.3">
      <c r="A124" s="27"/>
      <c r="B124" s="137"/>
      <c r="C124" s="132"/>
      <c r="D124" s="137"/>
      <c r="E124" s="186"/>
      <c r="F124" s="132" t="s">
        <v>591</v>
      </c>
      <c r="G124" s="146"/>
      <c r="H124" s="138"/>
      <c r="I124" s="138" t="s">
        <v>369</v>
      </c>
      <c r="J124" s="139"/>
      <c r="K124" s="192" t="s">
        <v>889</v>
      </c>
      <c r="L124" s="276">
        <v>75000</v>
      </c>
      <c r="M124" s="139"/>
      <c r="N124" s="226"/>
      <c r="O124" s="226"/>
      <c r="P124" s="227"/>
    </row>
    <row r="125" spans="1:16" ht="47.25" x14ac:dyDescent="0.3">
      <c r="A125" s="27"/>
      <c r="B125" s="137"/>
      <c r="C125" s="132"/>
      <c r="D125" s="137"/>
      <c r="E125" s="186"/>
      <c r="F125" s="132" t="s">
        <v>584</v>
      </c>
      <c r="G125" s="146"/>
      <c r="H125" s="138"/>
      <c r="I125" s="138" t="s">
        <v>369</v>
      </c>
      <c r="J125" s="139"/>
      <c r="K125" s="192" t="s">
        <v>890</v>
      </c>
      <c r="L125" s="276">
        <v>85000</v>
      </c>
      <c r="M125" s="139"/>
      <c r="N125" s="226"/>
      <c r="O125" s="226"/>
      <c r="P125" s="227"/>
    </row>
    <row r="126" spans="1:16" ht="18.75" x14ac:dyDescent="0.3">
      <c r="A126" s="27"/>
      <c r="B126" s="137"/>
      <c r="C126" s="270" t="s">
        <v>781</v>
      </c>
      <c r="D126" s="270"/>
      <c r="E126" s="270"/>
      <c r="F126" s="270"/>
      <c r="G126" s="270"/>
      <c r="H126" s="270"/>
      <c r="I126" s="270"/>
      <c r="J126" s="270"/>
      <c r="K126" s="270"/>
      <c r="L126" s="270"/>
      <c r="M126" s="270"/>
      <c r="N126" s="226"/>
      <c r="O126" s="226"/>
      <c r="P126" s="227"/>
    </row>
    <row r="127" spans="1:16" ht="55.5" customHeight="1" x14ac:dyDescent="0.3">
      <c r="A127" s="27"/>
      <c r="B127" s="137">
        <v>1</v>
      </c>
      <c r="C127" s="132"/>
      <c r="D127" s="137"/>
      <c r="E127" s="186"/>
      <c r="F127" s="172" t="s">
        <v>773</v>
      </c>
      <c r="G127" s="146"/>
      <c r="H127" s="138"/>
      <c r="I127" s="138" t="s">
        <v>369</v>
      </c>
      <c r="J127" s="255" t="s">
        <v>774</v>
      </c>
      <c r="K127" s="192" t="s">
        <v>897</v>
      </c>
      <c r="L127" s="256">
        <v>75000</v>
      </c>
      <c r="M127" s="181"/>
      <c r="N127" s="226"/>
      <c r="P127" s="227"/>
    </row>
    <row r="128" spans="1:16" ht="47.25" x14ac:dyDescent="0.3">
      <c r="A128" s="27"/>
      <c r="B128" s="137">
        <v>2</v>
      </c>
      <c r="C128" s="132"/>
      <c r="D128" s="137"/>
      <c r="E128" s="186"/>
      <c r="F128" s="172" t="s">
        <v>771</v>
      </c>
      <c r="G128" s="146"/>
      <c r="H128" s="138"/>
      <c r="I128" s="138" t="s">
        <v>369</v>
      </c>
      <c r="J128" s="255" t="s">
        <v>774</v>
      </c>
      <c r="K128" s="192" t="s">
        <v>898</v>
      </c>
      <c r="L128" s="256">
        <v>100000</v>
      </c>
      <c r="M128" s="181"/>
      <c r="N128" s="226"/>
      <c r="P128" s="227"/>
    </row>
    <row r="129" spans="1:16" ht="47.25" x14ac:dyDescent="0.3">
      <c r="A129" s="27"/>
      <c r="B129" s="137">
        <v>3</v>
      </c>
      <c r="C129" s="132"/>
      <c r="D129" s="137"/>
      <c r="E129" s="186"/>
      <c r="F129" s="172" t="s">
        <v>591</v>
      </c>
      <c r="G129" s="146"/>
      <c r="H129" s="138"/>
      <c r="I129" s="138" t="s">
        <v>369</v>
      </c>
      <c r="J129" s="255" t="s">
        <v>774</v>
      </c>
      <c r="K129" s="192" t="s">
        <v>899</v>
      </c>
      <c r="L129" s="256">
        <v>158000</v>
      </c>
      <c r="M129" s="181"/>
      <c r="N129" s="226"/>
      <c r="P129" s="227"/>
    </row>
    <row r="130" spans="1:16" ht="47.25" x14ac:dyDescent="0.3">
      <c r="A130" s="27"/>
      <c r="B130" s="137">
        <v>4</v>
      </c>
      <c r="C130" s="132"/>
      <c r="D130" s="137"/>
      <c r="E130" s="186"/>
      <c r="F130" s="172" t="s">
        <v>766</v>
      </c>
      <c r="G130" s="146"/>
      <c r="H130" s="138"/>
      <c r="I130" s="138" t="s">
        <v>369</v>
      </c>
      <c r="J130" s="255" t="s">
        <v>774</v>
      </c>
      <c r="K130" s="192" t="s">
        <v>900</v>
      </c>
      <c r="L130" s="256">
        <v>65000</v>
      </c>
      <c r="M130" s="181"/>
      <c r="N130" s="226"/>
      <c r="P130" s="227"/>
    </row>
    <row r="131" spans="1:16" ht="47.25" x14ac:dyDescent="0.3">
      <c r="A131" s="27"/>
      <c r="B131" s="137">
        <v>5</v>
      </c>
      <c r="C131" s="132"/>
      <c r="D131" s="137"/>
      <c r="E131" s="186"/>
      <c r="F131" s="172" t="s">
        <v>767</v>
      </c>
      <c r="G131" s="146"/>
      <c r="H131" s="138"/>
      <c r="I131" s="138" t="s">
        <v>369</v>
      </c>
      <c r="J131" s="255" t="s">
        <v>774</v>
      </c>
      <c r="K131" s="192" t="s">
        <v>901</v>
      </c>
      <c r="L131" s="256">
        <v>75000</v>
      </c>
      <c r="M131" s="181"/>
      <c r="N131" s="226"/>
      <c r="P131" s="227"/>
    </row>
    <row r="132" spans="1:16" ht="47.25" x14ac:dyDescent="0.3">
      <c r="A132" s="27"/>
      <c r="B132" s="137">
        <v>6</v>
      </c>
      <c r="C132" s="132"/>
      <c r="D132" s="137"/>
      <c r="E132" s="186"/>
      <c r="F132" s="172" t="s">
        <v>770</v>
      </c>
      <c r="G132" s="146"/>
      <c r="H132" s="138"/>
      <c r="I132" s="138" t="s">
        <v>369</v>
      </c>
      <c r="J132" s="255" t="s">
        <v>774</v>
      </c>
      <c r="K132" s="192" t="s">
        <v>902</v>
      </c>
      <c r="L132" s="256">
        <v>50000</v>
      </c>
      <c r="M132" s="181"/>
      <c r="N132" s="226"/>
      <c r="P132" s="227"/>
    </row>
    <row r="133" spans="1:16" ht="47.25" x14ac:dyDescent="0.3">
      <c r="A133" s="27"/>
      <c r="B133" s="137">
        <v>7</v>
      </c>
      <c r="C133" s="132"/>
      <c r="D133" s="137"/>
      <c r="E133" s="186"/>
      <c r="F133" s="172" t="s">
        <v>669</v>
      </c>
      <c r="G133" s="146"/>
      <c r="H133" s="138"/>
      <c r="I133" s="138" t="s">
        <v>369</v>
      </c>
      <c r="J133" s="255" t="s">
        <v>774</v>
      </c>
      <c r="K133" s="192" t="s">
        <v>903</v>
      </c>
      <c r="L133" s="256">
        <v>50000</v>
      </c>
      <c r="M133" s="181"/>
      <c r="N133" s="226"/>
      <c r="P133" s="227"/>
    </row>
    <row r="134" spans="1:16" ht="47.25" x14ac:dyDescent="0.3">
      <c r="A134" s="27"/>
      <c r="B134" s="137">
        <v>8</v>
      </c>
      <c r="C134" s="181"/>
      <c r="D134" s="137"/>
      <c r="E134" s="186"/>
      <c r="F134" s="172" t="s">
        <v>670</v>
      </c>
      <c r="G134" s="146"/>
      <c r="H134" s="138"/>
      <c r="I134" s="138" t="s">
        <v>369</v>
      </c>
      <c r="J134" s="255" t="s">
        <v>774</v>
      </c>
      <c r="K134" s="192" t="s">
        <v>904</v>
      </c>
      <c r="L134" s="256">
        <v>45000</v>
      </c>
      <c r="M134" s="181"/>
      <c r="N134" s="226"/>
      <c r="P134" s="227"/>
    </row>
    <row r="135" spans="1:16" ht="47.25" x14ac:dyDescent="0.3">
      <c r="A135" s="27"/>
      <c r="B135" s="137">
        <v>9</v>
      </c>
      <c r="C135" s="181"/>
      <c r="D135" s="137"/>
      <c r="E135" s="186"/>
      <c r="F135" s="172" t="s">
        <v>775</v>
      </c>
      <c r="G135" s="146"/>
      <c r="H135" s="138"/>
      <c r="I135" s="138" t="s">
        <v>369</v>
      </c>
      <c r="J135" s="255" t="s">
        <v>774</v>
      </c>
      <c r="K135" s="192" t="s">
        <v>905</v>
      </c>
      <c r="L135" s="256">
        <v>50000</v>
      </c>
      <c r="M135" s="181"/>
      <c r="N135" s="226"/>
      <c r="P135" s="227"/>
    </row>
    <row r="136" spans="1:16" ht="47.25" x14ac:dyDescent="0.3">
      <c r="A136" s="27"/>
      <c r="B136" s="137">
        <v>10</v>
      </c>
      <c r="C136" s="181"/>
      <c r="D136" s="137"/>
      <c r="E136" s="186"/>
      <c r="F136" s="172" t="s">
        <v>776</v>
      </c>
      <c r="G136" s="146"/>
      <c r="H136" s="138"/>
      <c r="I136" s="138" t="s">
        <v>369</v>
      </c>
      <c r="J136" s="255" t="s">
        <v>774</v>
      </c>
      <c r="K136" s="192" t="s">
        <v>906</v>
      </c>
      <c r="L136" s="256">
        <v>45000</v>
      </c>
      <c r="M136" s="181"/>
      <c r="N136" s="226"/>
      <c r="P136" s="227"/>
    </row>
    <row r="137" spans="1:16" ht="47.25" x14ac:dyDescent="0.3">
      <c r="A137" s="27"/>
      <c r="B137" s="137">
        <v>11</v>
      </c>
      <c r="C137" s="181"/>
      <c r="D137" s="137"/>
      <c r="E137" s="186"/>
      <c r="F137" s="255" t="s">
        <v>581</v>
      </c>
      <c r="G137" s="146"/>
      <c r="H137" s="138"/>
      <c r="I137" s="138" t="s">
        <v>369</v>
      </c>
      <c r="J137" s="255" t="s">
        <v>774</v>
      </c>
      <c r="K137" s="192" t="s">
        <v>891</v>
      </c>
      <c r="L137" s="256">
        <v>200000</v>
      </c>
      <c r="M137" s="181"/>
      <c r="N137" s="226"/>
      <c r="P137" s="227"/>
    </row>
    <row r="138" spans="1:16" ht="47.25" x14ac:dyDescent="0.3">
      <c r="A138" s="27"/>
      <c r="B138" s="137">
        <v>12</v>
      </c>
      <c r="C138" s="181"/>
      <c r="D138" s="137"/>
      <c r="E138" s="186"/>
      <c r="F138" s="255" t="s">
        <v>208</v>
      </c>
      <c r="G138" s="146"/>
      <c r="H138" s="138"/>
      <c r="I138" s="138" t="s">
        <v>369</v>
      </c>
      <c r="J138" s="255" t="s">
        <v>774</v>
      </c>
      <c r="K138" s="192" t="s">
        <v>907</v>
      </c>
      <c r="L138" s="256">
        <v>45000</v>
      </c>
      <c r="M138" s="181"/>
      <c r="N138" s="226"/>
      <c r="P138" s="227"/>
    </row>
    <row r="139" spans="1:16" ht="31.5" x14ac:dyDescent="0.3">
      <c r="A139" s="27"/>
      <c r="B139" s="137"/>
      <c r="D139" s="144"/>
      <c r="E139" s="144"/>
      <c r="F139" s="132" t="s">
        <v>772</v>
      </c>
      <c r="G139" s="181"/>
      <c r="H139" s="181"/>
      <c r="I139" s="138" t="s">
        <v>369</v>
      </c>
      <c r="J139" s="181"/>
      <c r="K139" s="192" t="s">
        <v>932</v>
      </c>
      <c r="L139" s="177">
        <v>90000</v>
      </c>
      <c r="M139" s="144"/>
      <c r="N139" s="226"/>
      <c r="O139" s="226"/>
      <c r="P139" s="227"/>
    </row>
    <row r="140" spans="1:16" ht="18.75" x14ac:dyDescent="0.3">
      <c r="A140" s="27"/>
      <c r="B140" s="137"/>
      <c r="D140" s="144"/>
      <c r="E140" s="144"/>
      <c r="F140" s="279"/>
      <c r="G140" s="280"/>
      <c r="H140" s="280"/>
      <c r="I140" s="189"/>
      <c r="J140" s="181"/>
      <c r="K140" s="192"/>
      <c r="L140" s="177"/>
      <c r="M140" s="144"/>
      <c r="N140" s="226"/>
      <c r="O140" s="226"/>
      <c r="P140" s="227"/>
    </row>
    <row r="141" spans="1:16" ht="47.25" x14ac:dyDescent="0.3">
      <c r="A141" s="27"/>
      <c r="B141" s="137"/>
      <c r="C141" s="270" t="s">
        <v>780</v>
      </c>
      <c r="D141" s="137"/>
      <c r="E141" s="186"/>
      <c r="F141" s="172" t="s">
        <v>667</v>
      </c>
      <c r="G141" s="172" t="s">
        <v>667</v>
      </c>
      <c r="H141" s="172" t="s">
        <v>667</v>
      </c>
      <c r="I141" s="138" t="s">
        <v>369</v>
      </c>
      <c r="J141" s="255"/>
      <c r="K141" s="192" t="s">
        <v>912</v>
      </c>
      <c r="L141" s="256">
        <v>75000</v>
      </c>
      <c r="M141" s="139"/>
      <c r="N141" s="226"/>
      <c r="O141" s="226"/>
      <c r="P141" s="227"/>
    </row>
    <row r="142" spans="1:16" ht="47.25" x14ac:dyDescent="0.3">
      <c r="A142" s="27"/>
      <c r="B142" s="137"/>
      <c r="C142" s="270"/>
      <c r="D142" s="137"/>
      <c r="E142" s="186"/>
      <c r="F142" s="172" t="s">
        <v>788</v>
      </c>
      <c r="G142" s="172" t="s">
        <v>788</v>
      </c>
      <c r="H142" s="172" t="s">
        <v>788</v>
      </c>
      <c r="I142" s="138" t="s">
        <v>369</v>
      </c>
      <c r="J142" s="255"/>
      <c r="K142" s="192" t="s">
        <v>865</v>
      </c>
      <c r="L142" s="256">
        <v>115000</v>
      </c>
      <c r="M142" s="139"/>
      <c r="N142" s="140"/>
      <c r="O142" s="27"/>
      <c r="P142" s="27"/>
    </row>
    <row r="143" spans="1:16" ht="47.25" x14ac:dyDescent="0.3">
      <c r="A143" s="27"/>
      <c r="B143" s="137"/>
      <c r="C143" s="132"/>
      <c r="D143" s="137"/>
      <c r="E143" s="186"/>
      <c r="F143" s="172" t="s">
        <v>786</v>
      </c>
      <c r="G143" s="172" t="s">
        <v>786</v>
      </c>
      <c r="H143" s="172" t="s">
        <v>786</v>
      </c>
      <c r="I143" s="138" t="s">
        <v>369</v>
      </c>
      <c r="J143" s="255"/>
      <c r="K143" s="192" t="s">
        <v>909</v>
      </c>
      <c r="L143" s="256">
        <v>130000</v>
      </c>
      <c r="M143" s="139"/>
      <c r="N143" s="226"/>
      <c r="O143" s="226"/>
      <c r="P143" s="227"/>
    </row>
    <row r="144" spans="1:16" ht="47.25" x14ac:dyDescent="0.3">
      <c r="A144" s="27"/>
      <c r="B144" s="137"/>
      <c r="C144" s="132"/>
      <c r="D144" s="137"/>
      <c r="E144" s="186"/>
      <c r="F144" s="172" t="s">
        <v>769</v>
      </c>
      <c r="G144" s="172" t="s">
        <v>769</v>
      </c>
      <c r="H144" s="172" t="s">
        <v>769</v>
      </c>
      <c r="I144" s="138" t="s">
        <v>369</v>
      </c>
      <c r="J144" s="255"/>
      <c r="K144" s="192" t="s">
        <v>910</v>
      </c>
      <c r="L144" s="256">
        <v>100000</v>
      </c>
      <c r="M144" s="139"/>
      <c r="N144" s="226"/>
      <c r="O144" s="226"/>
      <c r="P144" s="227"/>
    </row>
    <row r="145" spans="1:16" ht="39.75" customHeight="1" x14ac:dyDescent="0.3">
      <c r="A145" s="27"/>
      <c r="B145" s="137"/>
      <c r="C145" s="132"/>
      <c r="D145" s="137"/>
      <c r="E145" s="186"/>
      <c r="F145" s="172" t="s">
        <v>768</v>
      </c>
      <c r="G145" s="172" t="s">
        <v>768</v>
      </c>
      <c r="H145" s="172" t="s">
        <v>768</v>
      </c>
      <c r="I145" s="138" t="s">
        <v>369</v>
      </c>
      <c r="J145" s="255"/>
      <c r="K145" s="192" t="s">
        <v>911</v>
      </c>
      <c r="L145" s="256">
        <v>50000</v>
      </c>
      <c r="M145" s="139"/>
      <c r="N145" s="226"/>
      <c r="O145" s="226"/>
      <c r="P145" s="227"/>
    </row>
    <row r="146" spans="1:16" ht="47.25" x14ac:dyDescent="0.3">
      <c r="A146" s="27"/>
      <c r="B146" s="137"/>
      <c r="C146" s="132"/>
      <c r="D146" s="137"/>
      <c r="E146" s="186"/>
      <c r="F146" s="172" t="s">
        <v>767</v>
      </c>
      <c r="G146" s="172" t="s">
        <v>767</v>
      </c>
      <c r="H146" s="172" t="s">
        <v>767</v>
      </c>
      <c r="I146" s="138" t="s">
        <v>369</v>
      </c>
      <c r="K146" s="192" t="s">
        <v>866</v>
      </c>
      <c r="L146" s="256">
        <v>75000</v>
      </c>
      <c r="M146" s="139"/>
      <c r="N146" s="226"/>
      <c r="O146" s="226"/>
      <c r="P146" s="227"/>
    </row>
    <row r="147" spans="1:16" ht="47.25" x14ac:dyDescent="0.3">
      <c r="A147" s="27"/>
      <c r="B147" s="137"/>
      <c r="C147" s="132"/>
      <c r="D147" s="137"/>
      <c r="E147" s="186"/>
      <c r="F147" s="172" t="s">
        <v>770</v>
      </c>
      <c r="G147" s="172" t="s">
        <v>770</v>
      </c>
      <c r="H147" s="172" t="s">
        <v>770</v>
      </c>
      <c r="I147" s="138" t="s">
        <v>369</v>
      </c>
      <c r="J147" s="139"/>
      <c r="K147" s="192" t="s">
        <v>867</v>
      </c>
      <c r="L147" s="275">
        <v>75000</v>
      </c>
      <c r="M147" s="139"/>
      <c r="N147" s="226"/>
      <c r="O147" s="226"/>
      <c r="P147" s="227"/>
    </row>
    <row r="148" spans="1:16" ht="53.25" customHeight="1" x14ac:dyDescent="0.3">
      <c r="A148" s="27"/>
      <c r="B148" s="137"/>
      <c r="C148" s="132"/>
      <c r="D148" s="137"/>
      <c r="E148" s="186"/>
      <c r="F148" s="255" t="s">
        <v>670</v>
      </c>
      <c r="G148" s="255" t="s">
        <v>670</v>
      </c>
      <c r="H148" s="255" t="s">
        <v>670</v>
      </c>
      <c r="I148" s="138" t="s">
        <v>369</v>
      </c>
      <c r="J148" s="139"/>
      <c r="K148" s="192" t="s">
        <v>868</v>
      </c>
      <c r="L148" s="256">
        <v>55000</v>
      </c>
      <c r="M148" s="139"/>
      <c r="N148" s="226"/>
      <c r="O148" s="226"/>
      <c r="P148" s="227"/>
    </row>
    <row r="149" spans="1:16" ht="51.75" customHeight="1" x14ac:dyDescent="0.3">
      <c r="A149" s="27"/>
      <c r="B149" s="137"/>
      <c r="C149" s="132"/>
      <c r="D149" s="137"/>
      <c r="E149" s="186"/>
      <c r="F149" s="255" t="s">
        <v>789</v>
      </c>
      <c r="G149" s="255" t="s">
        <v>789</v>
      </c>
      <c r="H149" s="255" t="s">
        <v>789</v>
      </c>
      <c r="I149" s="138" t="s">
        <v>369</v>
      </c>
      <c r="J149" s="139"/>
      <c r="K149" s="192" t="s">
        <v>869</v>
      </c>
      <c r="L149" s="256">
        <v>40000</v>
      </c>
      <c r="M149" s="139"/>
      <c r="N149" s="226"/>
      <c r="O149" s="226"/>
      <c r="P149" s="227"/>
    </row>
    <row r="150" spans="1:16" ht="47.25" x14ac:dyDescent="0.3">
      <c r="A150" s="27"/>
      <c r="B150" s="137"/>
      <c r="C150" s="132"/>
      <c r="D150" s="137"/>
      <c r="E150" s="186"/>
      <c r="F150" s="255" t="s">
        <v>776</v>
      </c>
      <c r="G150" s="255" t="s">
        <v>776</v>
      </c>
      <c r="H150" s="255" t="s">
        <v>776</v>
      </c>
      <c r="I150" s="138" t="s">
        <v>369</v>
      </c>
      <c r="K150" s="192" t="s">
        <v>870</v>
      </c>
      <c r="L150" s="256">
        <v>65000</v>
      </c>
      <c r="M150" s="139"/>
      <c r="N150" s="226"/>
      <c r="O150" s="226"/>
      <c r="P150" s="227"/>
    </row>
    <row r="151" spans="1:16" ht="47.25" x14ac:dyDescent="0.3">
      <c r="A151" s="27"/>
      <c r="B151" s="137"/>
      <c r="C151" s="132"/>
      <c r="D151" s="137"/>
      <c r="E151" s="186"/>
      <c r="F151" s="255" t="s">
        <v>790</v>
      </c>
      <c r="G151" s="255" t="s">
        <v>790</v>
      </c>
      <c r="H151" s="255" t="s">
        <v>790</v>
      </c>
      <c r="I151" s="138" t="s">
        <v>369</v>
      </c>
      <c r="J151" s="139"/>
      <c r="K151" s="192" t="s">
        <v>871</v>
      </c>
      <c r="L151" s="256">
        <v>35000</v>
      </c>
      <c r="M151" s="139"/>
      <c r="N151" s="226"/>
      <c r="O151" s="226"/>
      <c r="P151" s="227"/>
    </row>
    <row r="152" spans="1:16" ht="47.25" x14ac:dyDescent="0.3">
      <c r="A152" s="27"/>
      <c r="B152" s="137"/>
      <c r="C152" s="132"/>
      <c r="D152" s="137"/>
      <c r="E152" s="186"/>
      <c r="F152" s="255" t="s">
        <v>208</v>
      </c>
      <c r="G152" s="255" t="s">
        <v>208</v>
      </c>
      <c r="H152" s="255" t="s">
        <v>208</v>
      </c>
      <c r="I152" s="138" t="s">
        <v>369</v>
      </c>
      <c r="J152" s="139"/>
      <c r="K152" s="192" t="s">
        <v>872</v>
      </c>
      <c r="L152" s="256">
        <v>45000</v>
      </c>
      <c r="M152" s="139"/>
      <c r="N152" s="226"/>
      <c r="O152" s="226"/>
      <c r="P152" s="227"/>
    </row>
    <row r="153" spans="1:16" ht="18.75" x14ac:dyDescent="0.3">
      <c r="A153" s="27"/>
      <c r="B153" s="137"/>
      <c r="C153" s="144" t="s">
        <v>784</v>
      </c>
      <c r="D153" s="137"/>
      <c r="E153" s="186"/>
      <c r="F153" s="255"/>
      <c r="G153" s="255"/>
      <c r="H153" s="255"/>
      <c r="I153" s="138"/>
      <c r="J153" s="139"/>
      <c r="K153" s="192"/>
      <c r="L153" s="277"/>
      <c r="M153" s="139"/>
      <c r="N153" s="226"/>
      <c r="O153" s="226"/>
      <c r="P153" s="227"/>
    </row>
    <row r="154" spans="1:16" ht="47.25" x14ac:dyDescent="0.3">
      <c r="A154" s="27"/>
      <c r="B154" s="137"/>
      <c r="C154" s="132"/>
      <c r="D154" s="137"/>
      <c r="E154" s="186"/>
      <c r="F154" s="172" t="s">
        <v>667</v>
      </c>
      <c r="G154" s="255" t="s">
        <v>774</v>
      </c>
      <c r="H154" s="256">
        <v>45000</v>
      </c>
      <c r="I154" s="138" t="s">
        <v>369</v>
      </c>
      <c r="J154" s="139"/>
      <c r="K154" s="192" t="s">
        <v>847</v>
      </c>
      <c r="L154" s="256">
        <v>45000</v>
      </c>
      <c r="M154" s="139"/>
      <c r="N154" s="226"/>
      <c r="O154" s="226"/>
      <c r="P154" s="227"/>
    </row>
    <row r="155" spans="1:16" ht="31.5" x14ac:dyDescent="0.3">
      <c r="A155" s="27"/>
      <c r="B155" s="137"/>
      <c r="C155" s="132"/>
      <c r="D155" s="137"/>
      <c r="E155" s="186"/>
      <c r="F155" s="172" t="s">
        <v>788</v>
      </c>
      <c r="G155" s="255" t="s">
        <v>774</v>
      </c>
      <c r="H155" s="256">
        <v>150000</v>
      </c>
      <c r="I155" s="138" t="s">
        <v>369</v>
      </c>
      <c r="J155" s="139"/>
      <c r="K155" s="192" t="s">
        <v>848</v>
      </c>
      <c r="L155" s="256">
        <v>150000</v>
      </c>
      <c r="M155" s="139"/>
      <c r="N155" s="226"/>
      <c r="O155" s="226"/>
      <c r="P155" s="227"/>
    </row>
    <row r="156" spans="1:16" ht="47.25" x14ac:dyDescent="0.3">
      <c r="A156" s="27"/>
      <c r="B156" s="137"/>
      <c r="C156" s="132"/>
      <c r="D156" s="137"/>
      <c r="E156" s="186"/>
      <c r="F156" s="172" t="s">
        <v>769</v>
      </c>
      <c r="G156" s="255" t="s">
        <v>774</v>
      </c>
      <c r="H156" s="256">
        <v>90000</v>
      </c>
      <c r="I156" s="138" t="s">
        <v>369</v>
      </c>
      <c r="J156" s="139"/>
      <c r="K156" s="192" t="s">
        <v>850</v>
      </c>
      <c r="L156" s="256">
        <v>90000</v>
      </c>
      <c r="M156" s="139"/>
      <c r="N156" s="226"/>
      <c r="O156" s="226"/>
      <c r="P156" s="227"/>
    </row>
    <row r="157" spans="1:16" ht="47.25" x14ac:dyDescent="0.3">
      <c r="A157" s="27"/>
      <c r="B157" s="137"/>
      <c r="C157" s="132"/>
      <c r="D157" s="137"/>
      <c r="E157" s="186"/>
      <c r="F157" s="172" t="s">
        <v>767</v>
      </c>
      <c r="G157" s="255" t="s">
        <v>774</v>
      </c>
      <c r="H157" s="256">
        <v>35000</v>
      </c>
      <c r="I157" s="138" t="s">
        <v>369</v>
      </c>
      <c r="J157" s="139"/>
      <c r="K157" s="192" t="s">
        <v>851</v>
      </c>
      <c r="L157" s="256">
        <v>35000</v>
      </c>
      <c r="M157" s="139"/>
      <c r="N157" s="226"/>
      <c r="O157" s="226"/>
      <c r="P157" s="227"/>
    </row>
    <row r="158" spans="1:16" ht="47.25" x14ac:dyDescent="0.3">
      <c r="A158" s="27"/>
      <c r="B158" s="137"/>
      <c r="C158" s="132"/>
      <c r="D158" s="137"/>
      <c r="E158" s="186"/>
      <c r="F158" s="172" t="s">
        <v>770</v>
      </c>
      <c r="G158" s="172" t="s">
        <v>774</v>
      </c>
      <c r="H158" s="275">
        <v>55000</v>
      </c>
      <c r="I158" s="138" t="s">
        <v>369</v>
      </c>
      <c r="J158" s="139"/>
      <c r="K158" s="192" t="s">
        <v>852</v>
      </c>
      <c r="L158" s="275">
        <v>55000</v>
      </c>
      <c r="M158" s="139"/>
      <c r="N158" s="226"/>
      <c r="O158" s="226"/>
      <c r="P158" s="227"/>
    </row>
    <row r="159" spans="1:16" ht="47.25" x14ac:dyDescent="0.3">
      <c r="A159" s="27"/>
      <c r="B159" s="137"/>
      <c r="C159" s="132"/>
      <c r="D159" s="137"/>
      <c r="E159" s="186"/>
      <c r="F159" s="255" t="s">
        <v>792</v>
      </c>
      <c r="G159" s="172" t="s">
        <v>774</v>
      </c>
      <c r="H159" s="256">
        <v>45000</v>
      </c>
      <c r="I159" s="138" t="s">
        <v>369</v>
      </c>
      <c r="J159" s="139"/>
      <c r="K159" s="192" t="s">
        <v>849</v>
      </c>
      <c r="L159" s="256">
        <v>45000</v>
      </c>
      <c r="M159" s="139"/>
      <c r="N159" s="226"/>
      <c r="O159" s="226"/>
      <c r="P159" s="227"/>
    </row>
    <row r="160" spans="1:16" ht="47.25" x14ac:dyDescent="0.3">
      <c r="A160" s="27"/>
      <c r="B160" s="137"/>
      <c r="C160" s="132"/>
      <c r="D160" s="137"/>
      <c r="E160" s="186"/>
      <c r="F160" s="255" t="s">
        <v>208</v>
      </c>
      <c r="G160" s="172" t="s">
        <v>774</v>
      </c>
      <c r="H160" s="256">
        <v>35000</v>
      </c>
      <c r="I160" s="138" t="s">
        <v>369</v>
      </c>
      <c r="J160" s="139"/>
      <c r="K160" s="192" t="s">
        <v>854</v>
      </c>
      <c r="L160" s="256">
        <v>35000</v>
      </c>
      <c r="M160" s="139"/>
      <c r="N160" s="226"/>
      <c r="O160" s="226"/>
      <c r="P160" s="227"/>
    </row>
    <row r="161" spans="1:16" ht="47.25" x14ac:dyDescent="0.3">
      <c r="A161" s="27"/>
      <c r="B161" s="137"/>
      <c r="C161" s="132"/>
      <c r="D161" s="137"/>
      <c r="E161" s="186"/>
      <c r="F161" s="255" t="s">
        <v>772</v>
      </c>
      <c r="G161" s="172" t="s">
        <v>774</v>
      </c>
      <c r="H161" s="256">
        <v>40000</v>
      </c>
      <c r="I161" s="138" t="s">
        <v>369</v>
      </c>
      <c r="J161" s="139"/>
      <c r="K161" s="192" t="s">
        <v>853</v>
      </c>
      <c r="L161" s="256">
        <v>40000</v>
      </c>
      <c r="M161" s="139"/>
      <c r="N161" s="226"/>
      <c r="O161" s="226"/>
      <c r="P161" s="227"/>
    </row>
    <row r="162" spans="1:16" ht="18.75" x14ac:dyDescent="0.3">
      <c r="A162" s="27"/>
      <c r="B162" s="137"/>
      <c r="C162" s="144" t="s">
        <v>785</v>
      </c>
      <c r="D162" s="137"/>
      <c r="E162" s="186"/>
      <c r="F162" s="255"/>
      <c r="G162" s="255"/>
      <c r="H162" s="255"/>
      <c r="I162" s="138"/>
      <c r="J162" s="139"/>
      <c r="K162" s="192"/>
      <c r="L162" s="277"/>
      <c r="M162" s="139"/>
      <c r="N162" s="226"/>
      <c r="O162" s="226"/>
      <c r="P162" s="227"/>
    </row>
    <row r="163" spans="1:16" ht="18.75" x14ac:dyDescent="0.3">
      <c r="A163" s="27"/>
      <c r="B163" s="137"/>
      <c r="C163" s="132"/>
      <c r="D163" s="137"/>
      <c r="E163" s="186"/>
      <c r="F163" s="172" t="s">
        <v>667</v>
      </c>
      <c r="G163" s="255"/>
      <c r="H163" s="255"/>
      <c r="I163" s="138"/>
      <c r="J163" s="139"/>
      <c r="K163" s="192"/>
      <c r="L163" s="256">
        <v>50000</v>
      </c>
      <c r="M163" s="139"/>
      <c r="O163" s="226"/>
      <c r="P163" s="227"/>
    </row>
    <row r="164" spans="1:16" ht="18.75" x14ac:dyDescent="0.3">
      <c r="A164" s="27"/>
      <c r="B164" s="137"/>
      <c r="C164" s="132"/>
      <c r="D164" s="137"/>
      <c r="E164" s="186"/>
      <c r="F164" s="172" t="s">
        <v>788</v>
      </c>
      <c r="G164" s="255"/>
      <c r="H164" s="255"/>
      <c r="I164" s="138"/>
      <c r="J164" s="139"/>
      <c r="K164" s="192"/>
      <c r="L164" s="256">
        <v>125000</v>
      </c>
      <c r="M164" s="139"/>
      <c r="O164" s="226"/>
      <c r="P164" s="227"/>
    </row>
    <row r="165" spans="1:16" ht="18.75" x14ac:dyDescent="0.3">
      <c r="A165" s="27"/>
      <c r="B165" s="137"/>
      <c r="C165" s="132"/>
      <c r="D165" s="137"/>
      <c r="E165" s="186"/>
      <c r="F165" s="172" t="s">
        <v>922</v>
      </c>
      <c r="G165" s="255"/>
      <c r="H165" s="255"/>
      <c r="I165" s="138"/>
      <c r="J165" s="139"/>
      <c r="K165" s="192"/>
      <c r="L165" s="256">
        <v>45000</v>
      </c>
      <c r="M165" s="139"/>
      <c r="O165" s="226"/>
      <c r="P165" s="227"/>
    </row>
    <row r="166" spans="1:16" ht="18.75" x14ac:dyDescent="0.3">
      <c r="A166" s="27"/>
      <c r="B166" s="137"/>
      <c r="C166" s="132"/>
      <c r="D166" s="137"/>
      <c r="E166" s="186"/>
      <c r="F166" s="172" t="s">
        <v>767</v>
      </c>
      <c r="G166" s="255"/>
      <c r="H166" s="255"/>
      <c r="I166" s="138"/>
      <c r="J166" s="139"/>
      <c r="K166" s="192"/>
      <c r="L166" s="256">
        <v>15000</v>
      </c>
      <c r="M166" s="139"/>
      <c r="O166" s="226"/>
      <c r="P166" s="227"/>
    </row>
    <row r="167" spans="1:16" ht="18.75" x14ac:dyDescent="0.3">
      <c r="A167" s="27"/>
      <c r="B167" s="137"/>
      <c r="C167" s="132"/>
      <c r="D167" s="137"/>
      <c r="E167" s="186"/>
      <c r="F167" s="172" t="s">
        <v>770</v>
      </c>
      <c r="G167" s="255"/>
      <c r="H167" s="255"/>
      <c r="I167" s="138"/>
      <c r="J167" s="139"/>
      <c r="K167" s="192"/>
      <c r="L167" s="256">
        <v>65000</v>
      </c>
      <c r="M167" s="139"/>
      <c r="O167" s="226"/>
      <c r="P167" s="227"/>
    </row>
    <row r="168" spans="1:16" ht="18.75" x14ac:dyDescent="0.3">
      <c r="A168" s="27"/>
      <c r="B168" s="137"/>
      <c r="C168" s="132"/>
      <c r="D168" s="137"/>
      <c r="E168" s="186"/>
      <c r="F168" s="255" t="s">
        <v>670</v>
      </c>
      <c r="G168" s="255"/>
      <c r="H168" s="255"/>
      <c r="I168" s="138"/>
      <c r="J168" s="139"/>
      <c r="K168" s="192"/>
      <c r="L168" s="256">
        <v>65000</v>
      </c>
      <c r="M168" s="139"/>
      <c r="O168" s="226"/>
      <c r="P168" s="227"/>
    </row>
    <row r="169" spans="1:16" ht="18.75" x14ac:dyDescent="0.3">
      <c r="A169" s="27"/>
      <c r="B169" s="137"/>
      <c r="C169" s="132"/>
      <c r="D169" s="137"/>
      <c r="E169" s="186"/>
      <c r="F169" s="255" t="s">
        <v>776</v>
      </c>
      <c r="G169" s="255"/>
      <c r="H169" s="255"/>
      <c r="I169" s="138"/>
      <c r="J169" s="139"/>
      <c r="K169" s="192"/>
      <c r="L169" s="275">
        <v>70000</v>
      </c>
      <c r="M169" s="139"/>
      <c r="O169" s="226"/>
      <c r="P169" s="227"/>
    </row>
    <row r="170" spans="1:16" ht="18.75" x14ac:dyDescent="0.3">
      <c r="A170" s="27"/>
      <c r="B170" s="137"/>
      <c r="C170" s="132"/>
      <c r="D170" s="137"/>
      <c r="E170" s="186"/>
      <c r="F170" s="255" t="s">
        <v>772</v>
      </c>
      <c r="G170" s="255"/>
      <c r="H170" s="255"/>
      <c r="I170" s="138"/>
      <c r="J170" s="139"/>
      <c r="K170" s="192"/>
      <c r="L170" s="256">
        <v>55000</v>
      </c>
      <c r="M170" s="139"/>
      <c r="O170" s="226"/>
      <c r="P170" s="227"/>
    </row>
    <row r="171" spans="1:16" ht="18.75" x14ac:dyDescent="0.3">
      <c r="A171" s="27"/>
      <c r="B171" s="137"/>
      <c r="C171" s="132"/>
      <c r="D171" s="137"/>
      <c r="E171" s="186"/>
      <c r="F171" s="255" t="s">
        <v>208</v>
      </c>
      <c r="G171" s="255"/>
      <c r="H171" s="255"/>
      <c r="I171" s="138"/>
      <c r="J171" s="139"/>
      <c r="K171" s="192"/>
      <c r="L171" s="256">
        <v>30000</v>
      </c>
      <c r="M171" s="139"/>
      <c r="O171" s="226"/>
      <c r="P171" s="227"/>
    </row>
    <row r="172" spans="1:16" ht="18.75" x14ac:dyDescent="0.3">
      <c r="A172" s="27"/>
      <c r="B172" s="137"/>
      <c r="C172" s="132"/>
      <c r="D172" s="137"/>
      <c r="E172" s="186"/>
      <c r="F172" s="172" t="s">
        <v>923</v>
      </c>
      <c r="G172" s="255"/>
      <c r="H172" s="255"/>
      <c r="I172" s="138"/>
      <c r="J172" s="139"/>
      <c r="K172" s="192"/>
      <c r="L172" s="256">
        <v>100000</v>
      </c>
      <c r="M172" s="139"/>
      <c r="O172" s="226"/>
      <c r="P172" s="227"/>
    </row>
    <row r="173" spans="1:16" ht="18.75" x14ac:dyDescent="0.3">
      <c r="A173" s="27"/>
      <c r="B173" s="137"/>
      <c r="C173" s="132"/>
      <c r="D173" s="137"/>
      <c r="E173" s="186"/>
      <c r="F173" s="255" t="s">
        <v>241</v>
      </c>
      <c r="G173" s="255"/>
      <c r="H173" s="255"/>
      <c r="I173" s="138"/>
      <c r="J173" s="139"/>
      <c r="K173" s="192"/>
      <c r="L173" s="256">
        <v>25000</v>
      </c>
      <c r="M173" s="139"/>
      <c r="O173" s="226"/>
      <c r="P173" s="227"/>
    </row>
    <row r="174" spans="1:16" ht="18.75" x14ac:dyDescent="0.3">
      <c r="A174" s="27"/>
      <c r="B174" s="137"/>
      <c r="C174" s="132"/>
      <c r="D174" s="137"/>
      <c r="E174" s="186"/>
      <c r="F174" s="255"/>
      <c r="G174" s="255"/>
      <c r="H174" s="255"/>
      <c r="I174" s="138"/>
      <c r="J174" s="139"/>
      <c r="K174" s="192"/>
      <c r="L174" s="277"/>
      <c r="M174" s="139"/>
      <c r="N174" s="226"/>
      <c r="O174" s="226"/>
      <c r="P174" s="227"/>
    </row>
    <row r="175" spans="1:16" ht="18.75" x14ac:dyDescent="0.3">
      <c r="A175" s="27"/>
      <c r="B175" s="137"/>
      <c r="C175" s="144" t="s">
        <v>793</v>
      </c>
      <c r="D175" s="137"/>
      <c r="E175" s="186"/>
      <c r="F175" s="172" t="s">
        <v>925</v>
      </c>
      <c r="G175" s="255"/>
      <c r="H175" s="255"/>
      <c r="I175" s="138"/>
      <c r="J175" s="139"/>
      <c r="K175" s="192"/>
      <c r="L175" s="256">
        <v>50000</v>
      </c>
      <c r="M175" s="139"/>
      <c r="N175" s="226"/>
      <c r="O175" s="226"/>
      <c r="P175" s="227"/>
    </row>
    <row r="176" spans="1:16" ht="18.75" x14ac:dyDescent="0.3">
      <c r="A176" s="27"/>
      <c r="B176" s="137"/>
      <c r="C176" s="132"/>
      <c r="D176" s="137"/>
      <c r="E176" s="186"/>
      <c r="F176" s="172" t="s">
        <v>788</v>
      </c>
      <c r="G176" s="255"/>
      <c r="H176" s="255"/>
      <c r="I176" s="138"/>
      <c r="J176" s="139"/>
      <c r="K176" s="192"/>
      <c r="L176" s="256">
        <v>63000</v>
      </c>
      <c r="M176" s="139"/>
      <c r="N176" s="226"/>
      <c r="O176" s="226"/>
      <c r="P176" s="227"/>
    </row>
    <row r="177" spans="1:16" ht="18.75" x14ac:dyDescent="0.3">
      <c r="A177" s="27"/>
      <c r="B177" s="137"/>
      <c r="D177" s="137"/>
      <c r="E177" s="186"/>
      <c r="F177" s="172" t="s">
        <v>792</v>
      </c>
      <c r="G177" s="255"/>
      <c r="H177" s="255"/>
      <c r="I177" s="138"/>
      <c r="J177" s="139"/>
      <c r="K177" s="192"/>
      <c r="L177" s="256">
        <v>25000</v>
      </c>
      <c r="M177" s="139"/>
      <c r="N177" s="226"/>
      <c r="O177" s="226"/>
      <c r="P177" s="227"/>
    </row>
    <row r="178" spans="1:16" ht="18.75" x14ac:dyDescent="0.3">
      <c r="A178" s="27"/>
      <c r="B178" s="137"/>
      <c r="C178" s="132"/>
      <c r="D178" s="137"/>
      <c r="E178" s="186"/>
      <c r="F178" s="172" t="s">
        <v>591</v>
      </c>
      <c r="G178" s="255"/>
      <c r="H178" s="255"/>
      <c r="I178" s="138"/>
      <c r="J178" s="139"/>
      <c r="K178" s="192"/>
      <c r="L178" s="256">
        <v>25000</v>
      </c>
      <c r="M178" s="139"/>
      <c r="N178" s="226"/>
      <c r="O178" s="226"/>
      <c r="P178" s="227"/>
    </row>
    <row r="179" spans="1:16" ht="18.75" x14ac:dyDescent="0.3">
      <c r="A179" s="27"/>
      <c r="B179" s="137"/>
      <c r="C179" s="132"/>
      <c r="D179" s="137"/>
      <c r="E179" s="186"/>
      <c r="F179" s="172" t="s">
        <v>770</v>
      </c>
      <c r="G179" s="255"/>
      <c r="H179" s="255"/>
      <c r="I179" s="138"/>
      <c r="J179" s="139"/>
      <c r="K179" s="192"/>
      <c r="L179" s="275">
        <v>25000</v>
      </c>
      <c r="M179" s="139"/>
      <c r="N179" s="226"/>
      <c r="O179" s="226"/>
      <c r="P179" s="227"/>
    </row>
    <row r="180" spans="1:16" ht="18.75" x14ac:dyDescent="0.3">
      <c r="A180" s="27"/>
      <c r="B180" s="137"/>
      <c r="C180" s="132"/>
      <c r="D180" s="137"/>
      <c r="E180" s="186"/>
      <c r="F180" s="172" t="s">
        <v>926</v>
      </c>
      <c r="G180" s="255"/>
      <c r="H180" s="255"/>
      <c r="I180" s="138"/>
      <c r="J180" s="139"/>
      <c r="K180" s="192"/>
      <c r="L180" s="256">
        <v>50000</v>
      </c>
      <c r="M180" s="139"/>
      <c r="N180" s="226"/>
      <c r="O180" s="226"/>
      <c r="P180" s="227"/>
    </row>
    <row r="181" spans="1:16" ht="18.75" x14ac:dyDescent="0.3">
      <c r="A181" s="27"/>
      <c r="B181" s="137"/>
      <c r="C181" s="132"/>
      <c r="D181" s="137"/>
      <c r="E181" s="186"/>
      <c r="F181" s="172" t="s">
        <v>927</v>
      </c>
      <c r="G181" s="255"/>
      <c r="H181" s="255"/>
      <c r="I181" s="138"/>
      <c r="J181" s="139"/>
      <c r="K181" s="192"/>
      <c r="L181" s="256">
        <v>50000</v>
      </c>
      <c r="M181" s="139"/>
      <c r="N181" s="226"/>
      <c r="O181" s="226"/>
      <c r="P181" s="227"/>
    </row>
    <row r="182" spans="1:16" ht="18.75" x14ac:dyDescent="0.3">
      <c r="A182" s="27"/>
      <c r="B182" s="137"/>
      <c r="C182" s="132"/>
      <c r="D182" s="137"/>
      <c r="E182" s="186"/>
      <c r="F182" s="172" t="s">
        <v>928</v>
      </c>
      <c r="G182" s="255"/>
      <c r="H182" s="255"/>
      <c r="I182" s="138"/>
      <c r="J182" s="139"/>
      <c r="K182" s="192"/>
      <c r="L182" s="256">
        <v>25000</v>
      </c>
      <c r="M182" s="139"/>
      <c r="N182" s="226"/>
      <c r="O182" s="226"/>
      <c r="P182" s="227"/>
    </row>
    <row r="183" spans="1:16" ht="18.75" x14ac:dyDescent="0.3">
      <c r="A183" s="27"/>
      <c r="B183" s="137"/>
      <c r="C183" s="132"/>
      <c r="D183" s="137"/>
      <c r="E183" s="186"/>
      <c r="F183" s="172" t="s">
        <v>929</v>
      </c>
      <c r="G183" s="255"/>
      <c r="H183" s="255"/>
      <c r="I183" s="138"/>
      <c r="J183" s="139"/>
      <c r="K183" s="192"/>
      <c r="L183" s="256">
        <v>100000</v>
      </c>
      <c r="M183" s="139"/>
      <c r="N183" s="226"/>
      <c r="O183" s="226"/>
      <c r="P183" s="227"/>
    </row>
    <row r="184" spans="1:16" ht="18.75" x14ac:dyDescent="0.3">
      <c r="A184" s="27"/>
      <c r="B184" s="137"/>
      <c r="C184" s="132"/>
      <c r="D184" s="137"/>
      <c r="E184" s="186"/>
      <c r="F184" s="172" t="s">
        <v>241</v>
      </c>
      <c r="G184" s="255"/>
      <c r="H184" s="255"/>
      <c r="I184" s="138"/>
      <c r="J184" s="139"/>
      <c r="K184" s="192"/>
      <c r="L184" s="256">
        <v>25000</v>
      </c>
      <c r="M184" s="139"/>
      <c r="N184" s="226"/>
      <c r="O184" s="226"/>
      <c r="P184" s="227"/>
    </row>
    <row r="185" spans="1:16" ht="18.75" x14ac:dyDescent="0.3">
      <c r="A185" s="27"/>
      <c r="B185" s="137"/>
      <c r="C185" s="172"/>
      <c r="D185" s="176"/>
      <c r="E185" s="186"/>
      <c r="F185" s="132"/>
      <c r="M185" s="139"/>
      <c r="N185" s="140"/>
    </row>
    <row r="186" spans="1:16" ht="18.75" x14ac:dyDescent="0.3">
      <c r="A186" s="27"/>
      <c r="B186" s="137"/>
      <c r="C186" s="271" t="s">
        <v>782</v>
      </c>
      <c r="D186" s="261"/>
      <c r="E186" s="262"/>
      <c r="F186" s="263"/>
      <c r="G186" s="264"/>
      <c r="H186" s="265"/>
      <c r="I186" s="265"/>
      <c r="J186" s="266"/>
      <c r="K186" s="267"/>
      <c r="L186" s="268"/>
      <c r="M186" s="266"/>
      <c r="N186" s="140"/>
    </row>
    <row r="187" spans="1:16" ht="47.25" x14ac:dyDescent="0.25">
      <c r="A187" s="27"/>
      <c r="B187" s="137"/>
      <c r="C187" s="132" t="s">
        <v>395</v>
      </c>
      <c r="D187" s="137">
        <v>2310000</v>
      </c>
      <c r="E187" s="186"/>
      <c r="F187" s="132" t="s">
        <v>398</v>
      </c>
      <c r="G187" s="146" t="s">
        <v>18</v>
      </c>
      <c r="H187" s="138">
        <v>10</v>
      </c>
      <c r="I187" s="189" t="s">
        <v>370</v>
      </c>
      <c r="J187" s="139">
        <v>67635</v>
      </c>
      <c r="K187" s="192" t="s">
        <v>882</v>
      </c>
      <c r="L187" s="177">
        <v>210000</v>
      </c>
      <c r="M187" s="139"/>
      <c r="N187" s="140"/>
    </row>
    <row r="188" spans="1:16" ht="47.25" x14ac:dyDescent="0.25">
      <c r="A188" s="27"/>
      <c r="B188" s="137"/>
      <c r="C188" s="132" t="s">
        <v>395</v>
      </c>
      <c r="D188" s="137">
        <v>2310000</v>
      </c>
      <c r="E188" s="186"/>
      <c r="F188" s="132" t="s">
        <v>769</v>
      </c>
      <c r="G188" s="146"/>
      <c r="H188" s="138"/>
      <c r="I188" s="189" t="s">
        <v>370</v>
      </c>
      <c r="J188" s="139">
        <v>135270</v>
      </c>
      <c r="K188" s="192" t="s">
        <v>884</v>
      </c>
      <c r="L188" s="177">
        <v>210000</v>
      </c>
      <c r="M188" s="139"/>
      <c r="N188" s="140"/>
    </row>
    <row r="189" spans="1:16" ht="47.25" x14ac:dyDescent="0.25">
      <c r="A189" s="27"/>
      <c r="B189" s="137"/>
      <c r="C189" s="132" t="s">
        <v>395</v>
      </c>
      <c r="D189" s="137">
        <v>2310000</v>
      </c>
      <c r="E189" s="186"/>
      <c r="F189" s="132" t="s">
        <v>567</v>
      </c>
      <c r="G189" s="146"/>
      <c r="H189" s="138"/>
      <c r="I189" s="189" t="s">
        <v>370</v>
      </c>
      <c r="J189" s="139">
        <v>131930</v>
      </c>
      <c r="K189" s="192" t="s">
        <v>883</v>
      </c>
      <c r="L189" s="177">
        <v>210000</v>
      </c>
      <c r="M189" s="139"/>
      <c r="N189" s="140"/>
    </row>
    <row r="190" spans="1:16" ht="47.25" x14ac:dyDescent="0.25">
      <c r="A190" s="27"/>
      <c r="B190" s="137"/>
      <c r="C190" s="132" t="s">
        <v>395</v>
      </c>
      <c r="D190" s="137">
        <v>2310000</v>
      </c>
      <c r="E190" s="186"/>
      <c r="F190" s="132" t="s">
        <v>768</v>
      </c>
      <c r="G190" s="146"/>
      <c r="H190" s="138"/>
      <c r="I190" s="189" t="s">
        <v>370</v>
      </c>
      <c r="J190" s="139">
        <v>133600</v>
      </c>
      <c r="K190" s="192" t="s">
        <v>885</v>
      </c>
      <c r="L190" s="177">
        <v>210000</v>
      </c>
      <c r="M190" s="139"/>
      <c r="N190" s="140"/>
    </row>
    <row r="191" spans="1:16" ht="47.25" x14ac:dyDescent="0.25">
      <c r="A191" s="27"/>
      <c r="B191" s="137"/>
      <c r="C191" s="132" t="s">
        <v>777</v>
      </c>
      <c r="D191" s="137">
        <v>2200000</v>
      </c>
      <c r="E191" s="186"/>
      <c r="F191" s="132" t="s">
        <v>401</v>
      </c>
      <c r="G191" s="146" t="s">
        <v>18</v>
      </c>
      <c r="H191" s="138">
        <v>10</v>
      </c>
      <c r="I191" s="189" t="s">
        <v>373</v>
      </c>
      <c r="J191" s="139">
        <v>81000</v>
      </c>
      <c r="K191" s="192" t="s">
        <v>886</v>
      </c>
      <c r="L191" s="177">
        <v>200000</v>
      </c>
      <c r="M191" s="139"/>
      <c r="N191" s="140"/>
    </row>
    <row r="192" spans="1:16" ht="15.75" x14ac:dyDescent="0.25">
      <c r="A192" s="27"/>
      <c r="B192" s="137"/>
      <c r="I192" s="272"/>
      <c r="M192" s="139"/>
      <c r="N192" s="140"/>
    </row>
    <row r="193" spans="1:14" ht="15.75" x14ac:dyDescent="0.25">
      <c r="A193" s="27"/>
      <c r="B193" s="137"/>
      <c r="C193" s="270" t="s">
        <v>781</v>
      </c>
      <c r="D193" s="269"/>
      <c r="E193" s="262"/>
      <c r="F193" s="257"/>
      <c r="G193" s="264"/>
      <c r="H193" s="265"/>
      <c r="I193" s="273"/>
      <c r="J193" s="266"/>
      <c r="K193" s="267"/>
      <c r="L193" s="268"/>
      <c r="M193" s="266"/>
    </row>
    <row r="194" spans="1:14" ht="47.25" x14ac:dyDescent="0.25">
      <c r="A194" s="27"/>
      <c r="B194" s="137"/>
      <c r="C194" s="132" t="s">
        <v>395</v>
      </c>
      <c r="D194" s="137"/>
      <c r="E194" s="186"/>
      <c r="F194" s="132" t="s">
        <v>398</v>
      </c>
      <c r="G194" s="146"/>
      <c r="H194" s="138"/>
      <c r="I194" s="189" t="s">
        <v>370</v>
      </c>
      <c r="J194" s="139"/>
      <c r="K194" s="192" t="s">
        <v>873</v>
      </c>
      <c r="L194" s="177">
        <v>210000</v>
      </c>
      <c r="M194" s="139"/>
    </row>
    <row r="195" spans="1:14" ht="47.25" x14ac:dyDescent="0.25">
      <c r="A195" s="27"/>
      <c r="B195" s="137"/>
      <c r="C195" s="132" t="s">
        <v>395</v>
      </c>
      <c r="D195" s="181"/>
      <c r="F195" s="132" t="s">
        <v>769</v>
      </c>
      <c r="G195" s="146"/>
      <c r="H195" s="138"/>
      <c r="I195" s="189" t="s">
        <v>370</v>
      </c>
      <c r="J195" s="139">
        <v>67635</v>
      </c>
      <c r="K195" s="192" t="s">
        <v>874</v>
      </c>
      <c r="L195" s="177">
        <v>210000</v>
      </c>
      <c r="M195" s="139"/>
      <c r="N195" s="140"/>
    </row>
    <row r="196" spans="1:14" ht="47.25" x14ac:dyDescent="0.25">
      <c r="A196" s="27"/>
      <c r="B196" s="137"/>
      <c r="C196" s="132" t="s">
        <v>395</v>
      </c>
      <c r="E196" s="186"/>
      <c r="F196" s="132" t="s">
        <v>776</v>
      </c>
      <c r="G196" s="146"/>
      <c r="H196" s="138"/>
      <c r="I196" s="189" t="s">
        <v>370</v>
      </c>
      <c r="J196" s="139">
        <v>67636</v>
      </c>
      <c r="K196" s="192" t="s">
        <v>892</v>
      </c>
      <c r="L196" s="177">
        <v>210000</v>
      </c>
      <c r="M196" s="139"/>
      <c r="N196" s="140"/>
    </row>
    <row r="197" spans="1:14" ht="47.25" x14ac:dyDescent="0.25">
      <c r="A197" s="27"/>
      <c r="B197" s="137"/>
      <c r="C197" s="132" t="s">
        <v>395</v>
      </c>
      <c r="D197" s="137"/>
      <c r="E197" s="186"/>
      <c r="F197" s="132" t="s">
        <v>768</v>
      </c>
      <c r="G197" s="146"/>
      <c r="H197" s="138"/>
      <c r="I197" s="189" t="s">
        <v>370</v>
      </c>
      <c r="J197" s="139">
        <v>135270</v>
      </c>
      <c r="K197" s="192" t="s">
        <v>875</v>
      </c>
      <c r="L197" s="177">
        <v>210000</v>
      </c>
      <c r="M197" s="139"/>
      <c r="N197" s="140"/>
    </row>
    <row r="198" spans="1:14" ht="47.25" x14ac:dyDescent="0.25">
      <c r="A198" s="27"/>
      <c r="B198" s="137"/>
      <c r="C198" s="132" t="s">
        <v>270</v>
      </c>
      <c r="D198" s="137">
        <v>2000000</v>
      </c>
      <c r="E198" s="186"/>
      <c r="F198" s="132" t="s">
        <v>591</v>
      </c>
      <c r="G198" s="146"/>
      <c r="H198" s="138"/>
      <c r="I198" s="189" t="s">
        <v>371</v>
      </c>
      <c r="J198" s="139">
        <v>40500</v>
      </c>
      <c r="K198" s="192" t="s">
        <v>896</v>
      </c>
      <c r="L198" s="177">
        <v>200000</v>
      </c>
      <c r="M198" s="139"/>
      <c r="N198" s="140"/>
    </row>
    <row r="199" spans="1:14" ht="47.25" x14ac:dyDescent="0.25">
      <c r="A199" s="27"/>
      <c r="B199" s="137"/>
      <c r="C199" s="132" t="s">
        <v>777</v>
      </c>
      <c r="D199" s="137"/>
      <c r="E199" s="186"/>
      <c r="F199" s="132" t="s">
        <v>401</v>
      </c>
      <c r="G199" s="146" t="s">
        <v>18</v>
      </c>
      <c r="H199" s="138">
        <v>10</v>
      </c>
      <c r="I199" s="189" t="s">
        <v>373</v>
      </c>
      <c r="J199" s="139">
        <v>81000</v>
      </c>
      <c r="K199" s="192" t="s">
        <v>876</v>
      </c>
      <c r="L199" s="177">
        <v>200000</v>
      </c>
      <c r="M199" s="139"/>
      <c r="N199" s="140"/>
    </row>
    <row r="200" spans="1:14" ht="47.25" x14ac:dyDescent="0.25">
      <c r="A200" s="27"/>
      <c r="B200" s="137"/>
      <c r="C200" s="132" t="s">
        <v>248</v>
      </c>
      <c r="D200" s="137">
        <v>1000000</v>
      </c>
      <c r="E200" s="186"/>
      <c r="F200" s="132" t="s">
        <v>380</v>
      </c>
      <c r="G200" s="146"/>
      <c r="H200" s="138"/>
      <c r="I200" s="132" t="s">
        <v>248</v>
      </c>
      <c r="J200" s="139"/>
      <c r="K200" s="192" t="s">
        <v>893</v>
      </c>
      <c r="L200" s="177">
        <v>100000</v>
      </c>
      <c r="M200" s="139"/>
      <c r="N200" s="140"/>
    </row>
    <row r="201" spans="1:14" ht="47.25" x14ac:dyDescent="0.25">
      <c r="A201" s="27"/>
      <c r="B201" s="137"/>
      <c r="C201" s="132" t="s">
        <v>755</v>
      </c>
      <c r="D201" s="137">
        <v>2000000</v>
      </c>
      <c r="E201" s="186"/>
      <c r="F201" s="258" t="s">
        <v>778</v>
      </c>
      <c r="G201" s="146"/>
      <c r="H201" s="138"/>
      <c r="I201" s="189" t="s">
        <v>783</v>
      </c>
      <c r="J201" s="139"/>
      <c r="K201" s="192" t="s">
        <v>894</v>
      </c>
      <c r="L201" s="177">
        <v>80000</v>
      </c>
      <c r="M201" s="139"/>
      <c r="N201" s="140"/>
    </row>
    <row r="202" spans="1:14" ht="47.25" x14ac:dyDescent="0.25">
      <c r="A202" s="27"/>
      <c r="B202" s="137"/>
      <c r="C202" s="132" t="s">
        <v>755</v>
      </c>
      <c r="D202" s="137"/>
      <c r="E202" s="186"/>
      <c r="F202" s="132" t="s">
        <v>779</v>
      </c>
      <c r="G202" s="146"/>
      <c r="H202" s="138"/>
      <c r="I202" s="189" t="s">
        <v>783</v>
      </c>
      <c r="J202" s="139"/>
      <c r="K202" s="192" t="s">
        <v>895</v>
      </c>
      <c r="L202" s="177">
        <v>80000</v>
      </c>
      <c r="M202" s="139"/>
      <c r="N202" s="140"/>
    </row>
    <row r="203" spans="1:14" ht="47.25" x14ac:dyDescent="0.25">
      <c r="A203" s="27"/>
      <c r="B203" s="137"/>
      <c r="C203" s="132" t="s">
        <v>755</v>
      </c>
      <c r="D203" s="137"/>
      <c r="E203" s="186"/>
      <c r="F203" s="132" t="s">
        <v>770</v>
      </c>
      <c r="G203" s="146"/>
      <c r="H203" s="138"/>
      <c r="I203" s="189" t="s">
        <v>783</v>
      </c>
      <c r="J203" s="139"/>
      <c r="K203" s="192" t="s">
        <v>877</v>
      </c>
      <c r="L203" s="177">
        <v>40000</v>
      </c>
      <c r="M203" s="139"/>
      <c r="N203" s="140"/>
    </row>
    <row r="204" spans="1:14" ht="15.75" x14ac:dyDescent="0.25">
      <c r="A204" s="27"/>
      <c r="B204" s="137"/>
      <c r="C204" s="132"/>
      <c r="D204" s="181"/>
      <c r="E204" s="181"/>
      <c r="F204" s="132"/>
      <c r="G204" s="181"/>
      <c r="H204" s="181"/>
      <c r="I204" s="189"/>
      <c r="J204" s="181"/>
      <c r="K204" s="192"/>
      <c r="L204" s="177"/>
      <c r="M204" s="139"/>
      <c r="N204" s="140"/>
    </row>
    <row r="205" spans="1:14" ht="15.75" x14ac:dyDescent="0.25">
      <c r="A205" s="27"/>
      <c r="B205" s="137"/>
      <c r="C205" s="270" t="s">
        <v>780</v>
      </c>
      <c r="D205" s="260"/>
      <c r="E205" s="260"/>
      <c r="F205" s="260"/>
      <c r="G205" s="260"/>
      <c r="H205" s="260"/>
      <c r="I205" s="260"/>
      <c r="J205" s="260"/>
      <c r="K205" s="260"/>
      <c r="L205" s="260"/>
      <c r="M205" s="266"/>
      <c r="N205" s="140"/>
    </row>
    <row r="206" spans="1:14" ht="47.25" x14ac:dyDescent="0.25">
      <c r="A206" s="27"/>
      <c r="B206" s="137"/>
      <c r="C206" s="132" t="s">
        <v>395</v>
      </c>
      <c r="D206" s="181"/>
      <c r="E206" s="181"/>
      <c r="F206" s="132" t="s">
        <v>791</v>
      </c>
      <c r="G206" s="146"/>
      <c r="H206" s="138"/>
      <c r="I206" s="189" t="s">
        <v>370</v>
      </c>
      <c r="J206" s="139"/>
      <c r="K206" s="192" t="s">
        <v>908</v>
      </c>
      <c r="L206" s="177">
        <v>210000</v>
      </c>
      <c r="M206" s="139"/>
      <c r="N206" s="140"/>
    </row>
    <row r="207" spans="1:14" ht="47.25" x14ac:dyDescent="0.25">
      <c r="A207" s="27"/>
      <c r="B207" s="137"/>
      <c r="C207" s="132" t="s">
        <v>395</v>
      </c>
      <c r="D207" s="181"/>
      <c r="E207" s="181"/>
      <c r="F207" s="132" t="s">
        <v>769</v>
      </c>
      <c r="G207" s="146"/>
      <c r="H207" s="138"/>
      <c r="I207" s="189" t="s">
        <v>370</v>
      </c>
      <c r="J207" s="139">
        <v>67635</v>
      </c>
      <c r="K207" s="192" t="s">
        <v>857</v>
      </c>
      <c r="L207" s="177">
        <v>210000</v>
      </c>
      <c r="M207" s="139"/>
      <c r="N207" s="140"/>
    </row>
    <row r="208" spans="1:14" ht="47.25" x14ac:dyDescent="0.25">
      <c r="A208" s="27"/>
      <c r="B208" s="137"/>
      <c r="C208" s="132" t="s">
        <v>395</v>
      </c>
      <c r="D208" s="181"/>
      <c r="E208" s="181"/>
      <c r="F208" s="132" t="s">
        <v>776</v>
      </c>
      <c r="G208" s="146"/>
      <c r="H208" s="138"/>
      <c r="I208" s="189" t="s">
        <v>370</v>
      </c>
      <c r="J208" s="139">
        <v>67636</v>
      </c>
      <c r="K208" s="192" t="s">
        <v>855</v>
      </c>
      <c r="L208" s="177">
        <v>210000</v>
      </c>
      <c r="M208" s="139"/>
      <c r="N208" s="140"/>
    </row>
    <row r="209" spans="1:14" ht="47.25" x14ac:dyDescent="0.25">
      <c r="A209" s="27"/>
      <c r="B209" s="137"/>
      <c r="C209" s="132" t="s">
        <v>395</v>
      </c>
      <c r="D209" s="181"/>
      <c r="E209" s="181"/>
      <c r="F209" s="132" t="s">
        <v>768</v>
      </c>
      <c r="G209" s="146"/>
      <c r="H209" s="138"/>
      <c r="I209" s="189" t="s">
        <v>370</v>
      </c>
      <c r="J209" s="139">
        <v>135270</v>
      </c>
      <c r="K209" s="192" t="s">
        <v>856</v>
      </c>
      <c r="L209" s="177">
        <v>210000</v>
      </c>
      <c r="M209" s="139"/>
      <c r="N209" s="140"/>
    </row>
    <row r="210" spans="1:14" ht="47.25" x14ac:dyDescent="0.25">
      <c r="A210" s="27"/>
      <c r="B210" s="137"/>
      <c r="C210" s="132" t="s">
        <v>270</v>
      </c>
      <c r="D210" s="181"/>
      <c r="E210" s="181"/>
      <c r="F210" s="132" t="s">
        <v>591</v>
      </c>
      <c r="G210" s="146"/>
      <c r="H210" s="138"/>
      <c r="I210" s="189" t="s">
        <v>371</v>
      </c>
      <c r="J210" s="139">
        <v>40500</v>
      </c>
      <c r="K210" s="192" t="s">
        <v>858</v>
      </c>
      <c r="L210" s="177">
        <v>200000</v>
      </c>
      <c r="M210" s="139"/>
      <c r="N210" s="140"/>
    </row>
    <row r="211" spans="1:14" ht="47.25" x14ac:dyDescent="0.25">
      <c r="A211" s="27"/>
      <c r="B211" s="137"/>
      <c r="C211" s="132" t="s">
        <v>777</v>
      </c>
      <c r="D211" s="181"/>
      <c r="E211" s="181"/>
      <c r="F211" s="132" t="s">
        <v>401</v>
      </c>
      <c r="G211" s="146" t="s">
        <v>18</v>
      </c>
      <c r="H211" s="138">
        <v>10</v>
      </c>
      <c r="I211" s="189" t="s">
        <v>373</v>
      </c>
      <c r="J211" s="139">
        <v>81000</v>
      </c>
      <c r="K211" s="192" t="s">
        <v>859</v>
      </c>
      <c r="L211" s="177">
        <v>200000</v>
      </c>
      <c r="M211" s="139"/>
      <c r="N211" s="140"/>
    </row>
    <row r="212" spans="1:14" ht="47.25" x14ac:dyDescent="0.25">
      <c r="A212" s="27"/>
      <c r="B212" s="137"/>
      <c r="C212" s="132" t="s">
        <v>248</v>
      </c>
      <c r="D212" s="181"/>
      <c r="E212" s="181"/>
      <c r="F212" s="132" t="s">
        <v>380</v>
      </c>
      <c r="G212" s="146"/>
      <c r="H212" s="138"/>
      <c r="I212" s="132" t="s">
        <v>248</v>
      </c>
      <c r="J212" s="139"/>
      <c r="K212" s="192" t="s">
        <v>860</v>
      </c>
      <c r="L212" s="177">
        <v>100000</v>
      </c>
      <c r="M212" s="139"/>
      <c r="N212" s="140"/>
    </row>
    <row r="213" spans="1:14" ht="47.25" x14ac:dyDescent="0.25">
      <c r="A213" s="27"/>
      <c r="B213" s="137"/>
      <c r="C213" s="132" t="s">
        <v>755</v>
      </c>
      <c r="D213" s="137"/>
      <c r="E213" s="186"/>
      <c r="F213" s="258" t="s">
        <v>778</v>
      </c>
      <c r="G213" s="146"/>
      <c r="H213" s="138"/>
      <c r="I213" s="189" t="s">
        <v>783</v>
      </c>
      <c r="J213" s="139"/>
      <c r="K213" s="192" t="s">
        <v>861</v>
      </c>
      <c r="L213" s="177">
        <v>80000</v>
      </c>
      <c r="M213" s="139"/>
      <c r="N213" s="140"/>
    </row>
    <row r="214" spans="1:14" ht="47.25" x14ac:dyDescent="0.25">
      <c r="A214" s="27"/>
      <c r="B214" s="137"/>
      <c r="C214" s="132" t="s">
        <v>755</v>
      </c>
      <c r="D214" s="137"/>
      <c r="E214" s="186"/>
      <c r="F214" s="132" t="s">
        <v>779</v>
      </c>
      <c r="G214" s="146"/>
      <c r="H214" s="138"/>
      <c r="I214" s="189" t="s">
        <v>783</v>
      </c>
      <c r="J214" s="139"/>
      <c r="K214" s="192" t="s">
        <v>862</v>
      </c>
      <c r="L214" s="177">
        <v>100000</v>
      </c>
      <c r="M214" s="139"/>
      <c r="N214" s="140"/>
    </row>
    <row r="215" spans="1:14" ht="47.25" x14ac:dyDescent="0.25">
      <c r="A215" s="27"/>
      <c r="B215" s="137"/>
      <c r="C215" s="132" t="s">
        <v>755</v>
      </c>
      <c r="D215" s="137"/>
      <c r="E215" s="186"/>
      <c r="F215" s="132" t="s">
        <v>770</v>
      </c>
      <c r="G215" s="146"/>
      <c r="H215" s="138"/>
      <c r="I215" s="189" t="s">
        <v>783</v>
      </c>
      <c r="J215" s="139"/>
      <c r="K215" s="192" t="s">
        <v>863</v>
      </c>
      <c r="L215" s="177">
        <v>90000</v>
      </c>
      <c r="M215" s="139"/>
      <c r="N215" s="140"/>
    </row>
    <row r="216" spans="1:14" ht="47.25" x14ac:dyDescent="0.25">
      <c r="A216" s="27"/>
      <c r="B216" s="137"/>
      <c r="C216" s="132" t="s">
        <v>755</v>
      </c>
      <c r="D216" s="137"/>
      <c r="E216" s="186"/>
      <c r="F216" s="132" t="s">
        <v>772</v>
      </c>
      <c r="G216" s="181"/>
      <c r="H216" s="181"/>
      <c r="I216" s="189" t="s">
        <v>783</v>
      </c>
      <c r="J216" s="181"/>
      <c r="K216" s="192" t="s">
        <v>864</v>
      </c>
      <c r="L216" s="177">
        <v>80000</v>
      </c>
      <c r="M216" s="139"/>
      <c r="N216" s="140"/>
    </row>
    <row r="217" spans="1:14" ht="15.75" x14ac:dyDescent="0.25">
      <c r="A217" s="27"/>
      <c r="B217" s="137"/>
      <c r="C217" s="270" t="s">
        <v>784</v>
      </c>
      <c r="D217" s="260"/>
      <c r="E217" s="260"/>
      <c r="F217" s="260"/>
      <c r="G217" s="260"/>
      <c r="H217" s="260"/>
      <c r="I217" s="260"/>
      <c r="J217" s="260"/>
      <c r="K217" s="260"/>
      <c r="L217" s="260"/>
      <c r="M217" s="260"/>
      <c r="N217" s="140"/>
    </row>
    <row r="218" spans="1:14" ht="31.5" x14ac:dyDescent="0.25">
      <c r="A218" s="27"/>
      <c r="B218" s="137"/>
      <c r="C218" s="132" t="s">
        <v>395</v>
      </c>
      <c r="D218" s="181"/>
      <c r="E218" s="259"/>
      <c r="F218" s="132" t="s">
        <v>791</v>
      </c>
      <c r="G218" s="146"/>
      <c r="H218" s="138"/>
      <c r="I218" s="189" t="s">
        <v>370</v>
      </c>
      <c r="J218" s="139"/>
      <c r="K218" s="192" t="s">
        <v>837</v>
      </c>
      <c r="L218" s="177">
        <v>210000</v>
      </c>
      <c r="M218" s="139"/>
      <c r="N218" s="140"/>
    </row>
    <row r="219" spans="1:14" ht="47.25" x14ac:dyDescent="0.25">
      <c r="A219" s="27"/>
      <c r="B219" s="137"/>
      <c r="C219" s="132" t="s">
        <v>395</v>
      </c>
      <c r="D219" s="137"/>
      <c r="E219" s="186"/>
      <c r="F219" s="132" t="s">
        <v>769</v>
      </c>
      <c r="G219" s="146"/>
      <c r="H219" s="138"/>
      <c r="I219" s="189" t="s">
        <v>370</v>
      </c>
      <c r="J219" s="139">
        <v>67635</v>
      </c>
      <c r="K219" s="192" t="s">
        <v>838</v>
      </c>
      <c r="L219" s="177">
        <v>210000</v>
      </c>
      <c r="M219" s="139"/>
      <c r="N219" s="140"/>
    </row>
    <row r="220" spans="1:14" ht="47.25" x14ac:dyDescent="0.25">
      <c r="A220" s="27"/>
      <c r="B220" s="137"/>
      <c r="C220" s="132" t="s">
        <v>395</v>
      </c>
      <c r="D220" s="137"/>
      <c r="E220" s="186"/>
      <c r="F220" s="132" t="s">
        <v>776</v>
      </c>
      <c r="G220" s="146"/>
      <c r="H220" s="138"/>
      <c r="I220" s="189" t="s">
        <v>370</v>
      </c>
      <c r="J220" s="139">
        <v>67636</v>
      </c>
      <c r="K220" s="192" t="s">
        <v>839</v>
      </c>
      <c r="L220" s="177">
        <v>210000</v>
      </c>
      <c r="M220" s="139"/>
      <c r="N220" s="140"/>
    </row>
    <row r="221" spans="1:14" ht="47.25" x14ac:dyDescent="0.25">
      <c r="A221" s="27"/>
      <c r="B221" s="137"/>
      <c r="C221" s="132" t="s">
        <v>395</v>
      </c>
      <c r="D221" s="137"/>
      <c r="E221" s="186"/>
      <c r="F221" s="132" t="s">
        <v>241</v>
      </c>
      <c r="G221" s="146"/>
      <c r="H221" s="138"/>
      <c r="I221" s="189" t="s">
        <v>370</v>
      </c>
      <c r="J221" s="139">
        <v>135270</v>
      </c>
      <c r="K221" s="192" t="s">
        <v>913</v>
      </c>
      <c r="L221" s="177">
        <v>210000</v>
      </c>
      <c r="M221" s="139"/>
      <c r="N221" s="140"/>
    </row>
    <row r="222" spans="1:14" ht="47.25" x14ac:dyDescent="0.25">
      <c r="A222" s="27"/>
      <c r="B222" s="137"/>
      <c r="C222" s="132" t="s">
        <v>270</v>
      </c>
      <c r="D222" s="137"/>
      <c r="E222" s="186"/>
      <c r="F222" s="132" t="s">
        <v>591</v>
      </c>
      <c r="G222" s="146"/>
      <c r="H222" s="138"/>
      <c r="I222" s="189" t="s">
        <v>371</v>
      </c>
      <c r="J222" s="139">
        <v>40500</v>
      </c>
      <c r="K222" s="192" t="s">
        <v>840</v>
      </c>
      <c r="L222" s="177">
        <v>100000</v>
      </c>
      <c r="M222" s="139"/>
      <c r="N222" s="140"/>
    </row>
    <row r="223" spans="1:14" ht="47.25" x14ac:dyDescent="0.25">
      <c r="A223" s="27"/>
      <c r="B223" s="137"/>
      <c r="C223" s="132" t="s">
        <v>777</v>
      </c>
      <c r="D223" s="137"/>
      <c r="E223" s="186"/>
      <c r="F223" s="132" t="s">
        <v>401</v>
      </c>
      <c r="G223" s="146" t="s">
        <v>18</v>
      </c>
      <c r="H223" s="138">
        <v>10</v>
      </c>
      <c r="I223" s="189" t="s">
        <v>373</v>
      </c>
      <c r="J223" s="139">
        <v>81000</v>
      </c>
      <c r="K223" s="192" t="s">
        <v>841</v>
      </c>
      <c r="L223" s="177">
        <v>200000</v>
      </c>
      <c r="M223" s="139"/>
      <c r="N223" s="140"/>
    </row>
    <row r="224" spans="1:14" ht="47.25" x14ac:dyDescent="0.25">
      <c r="A224" s="27"/>
      <c r="B224" s="137"/>
      <c r="C224" s="132" t="s">
        <v>248</v>
      </c>
      <c r="D224" s="137"/>
      <c r="E224" s="186"/>
      <c r="F224" s="132" t="s">
        <v>380</v>
      </c>
      <c r="G224" s="146"/>
      <c r="H224" s="138"/>
      <c r="I224" s="132" t="s">
        <v>248</v>
      </c>
      <c r="J224" s="139"/>
      <c r="K224" s="192" t="s">
        <v>842</v>
      </c>
      <c r="L224" s="177">
        <v>100000</v>
      </c>
      <c r="M224" s="139"/>
      <c r="N224" s="140"/>
    </row>
    <row r="225" spans="1:14" ht="47.25" x14ac:dyDescent="0.25">
      <c r="A225" s="27"/>
      <c r="B225" s="137"/>
      <c r="C225" s="132" t="s">
        <v>755</v>
      </c>
      <c r="E225" s="186"/>
      <c r="F225" s="258" t="s">
        <v>778</v>
      </c>
      <c r="G225" s="146"/>
      <c r="H225" s="138"/>
      <c r="I225" s="189" t="s">
        <v>783</v>
      </c>
      <c r="J225" s="139"/>
      <c r="K225" s="192" t="s">
        <v>843</v>
      </c>
      <c r="L225" s="177">
        <v>80000</v>
      </c>
      <c r="M225" s="139"/>
      <c r="N225" s="140"/>
    </row>
    <row r="226" spans="1:14" ht="47.25" x14ac:dyDescent="0.25">
      <c r="A226" s="27"/>
      <c r="B226" s="137"/>
      <c r="C226" s="132" t="s">
        <v>755</v>
      </c>
      <c r="D226" s="137"/>
      <c r="E226" s="186"/>
      <c r="F226" s="132" t="s">
        <v>779</v>
      </c>
      <c r="G226" s="146"/>
      <c r="H226" s="138"/>
      <c r="I226" s="189" t="s">
        <v>783</v>
      </c>
      <c r="J226" s="139"/>
      <c r="K226" s="192" t="s">
        <v>844</v>
      </c>
      <c r="L226" s="177">
        <v>80000</v>
      </c>
      <c r="M226" s="139"/>
      <c r="N226" s="140"/>
    </row>
    <row r="227" spans="1:14" ht="47.25" x14ac:dyDescent="0.25">
      <c r="A227" s="27"/>
      <c r="B227" s="137"/>
      <c r="C227" s="132" t="s">
        <v>755</v>
      </c>
      <c r="D227" s="137"/>
      <c r="E227" s="186"/>
      <c r="F227" s="132" t="s">
        <v>770</v>
      </c>
      <c r="G227" s="146"/>
      <c r="H227" s="138"/>
      <c r="I227" s="189" t="s">
        <v>783</v>
      </c>
      <c r="J227" s="139"/>
      <c r="K227" s="192" t="s">
        <v>845</v>
      </c>
      <c r="L227" s="177">
        <v>70000</v>
      </c>
      <c r="M227" s="139"/>
      <c r="N227" s="140"/>
    </row>
    <row r="228" spans="1:14" ht="47.25" x14ac:dyDescent="0.25">
      <c r="A228" s="27"/>
      <c r="B228" s="137"/>
      <c r="C228" s="132" t="s">
        <v>755</v>
      </c>
      <c r="D228" s="137"/>
      <c r="E228" s="186"/>
      <c r="F228" s="132" t="s">
        <v>772</v>
      </c>
      <c r="G228" s="181"/>
      <c r="H228" s="181"/>
      <c r="I228" s="189" t="s">
        <v>783</v>
      </c>
      <c r="J228" s="181"/>
      <c r="K228" s="192" t="s">
        <v>846</v>
      </c>
      <c r="L228" s="177">
        <v>80000</v>
      </c>
      <c r="M228" s="139"/>
      <c r="N228" s="140"/>
    </row>
    <row r="229" spans="1:14" ht="15.75" x14ac:dyDescent="0.25">
      <c r="A229" s="27"/>
      <c r="B229" s="137"/>
      <c r="C229" s="270" t="s">
        <v>785</v>
      </c>
      <c r="D229" s="260"/>
      <c r="E229" s="260"/>
      <c r="F229" s="260"/>
      <c r="G229" s="260"/>
      <c r="H229" s="260"/>
      <c r="I229" s="260"/>
      <c r="J229" s="260"/>
      <c r="K229" s="260"/>
      <c r="L229" s="260"/>
      <c r="M229" s="260"/>
      <c r="N229" s="140"/>
    </row>
    <row r="230" spans="1:14" ht="31.5" x14ac:dyDescent="0.25">
      <c r="A230" s="27"/>
      <c r="B230" s="137"/>
      <c r="C230" s="132" t="s">
        <v>395</v>
      </c>
      <c r="D230" s="137"/>
      <c r="E230" s="186"/>
      <c r="F230" s="132" t="s">
        <v>791</v>
      </c>
      <c r="G230" s="146"/>
      <c r="H230" s="138"/>
      <c r="I230" s="189" t="s">
        <v>370</v>
      </c>
      <c r="J230" s="139"/>
      <c r="K230" s="192" t="s">
        <v>837</v>
      </c>
      <c r="L230" s="177">
        <v>210000</v>
      </c>
      <c r="M230" s="139"/>
      <c r="N230" s="140"/>
    </row>
    <row r="231" spans="1:14" ht="47.25" x14ac:dyDescent="0.25">
      <c r="A231" s="27"/>
      <c r="B231" s="137"/>
      <c r="C231" s="132" t="s">
        <v>395</v>
      </c>
      <c r="D231" s="137"/>
      <c r="E231" s="186"/>
      <c r="F231" s="132" t="s">
        <v>769</v>
      </c>
      <c r="G231" s="146"/>
      <c r="H231" s="138"/>
      <c r="I231" s="189" t="s">
        <v>370</v>
      </c>
      <c r="J231" s="139">
        <v>67635</v>
      </c>
      <c r="K231" s="192" t="s">
        <v>838</v>
      </c>
      <c r="L231" s="177">
        <v>210000</v>
      </c>
      <c r="M231" s="139"/>
      <c r="N231" s="140"/>
    </row>
    <row r="232" spans="1:14" ht="53.25" customHeight="1" x14ac:dyDescent="0.25">
      <c r="A232" s="27"/>
      <c r="B232" s="137"/>
      <c r="C232" s="132" t="s">
        <v>395</v>
      </c>
      <c r="D232" s="137"/>
      <c r="E232" s="186"/>
      <c r="F232" s="132" t="s">
        <v>776</v>
      </c>
      <c r="G232" s="146"/>
      <c r="H232" s="138"/>
      <c r="I232" s="189" t="s">
        <v>370</v>
      </c>
      <c r="J232" s="139">
        <v>67636</v>
      </c>
      <c r="K232" s="192" t="s">
        <v>839</v>
      </c>
      <c r="L232" s="177">
        <v>210000</v>
      </c>
      <c r="M232" s="139"/>
      <c r="N232" s="140"/>
    </row>
    <row r="233" spans="1:14" ht="47.25" x14ac:dyDescent="0.25">
      <c r="A233" s="27"/>
      <c r="B233" s="137"/>
      <c r="C233" s="132" t="s">
        <v>395</v>
      </c>
      <c r="D233" s="137"/>
      <c r="E233" s="186"/>
      <c r="F233" s="132" t="s">
        <v>241</v>
      </c>
      <c r="G233" s="146"/>
      <c r="H233" s="138"/>
      <c r="I233" s="189" t="s">
        <v>370</v>
      </c>
      <c r="J233" s="139">
        <v>135270</v>
      </c>
      <c r="K233" s="192" t="s">
        <v>913</v>
      </c>
      <c r="L233" s="177">
        <v>210000</v>
      </c>
      <c r="M233" s="139"/>
      <c r="N233" s="140"/>
    </row>
    <row r="234" spans="1:14" ht="47.25" x14ac:dyDescent="0.25">
      <c r="A234" s="27"/>
      <c r="B234" s="137"/>
      <c r="C234" s="132" t="s">
        <v>270</v>
      </c>
      <c r="D234" s="137"/>
      <c r="E234" s="186"/>
      <c r="F234" s="132" t="s">
        <v>591</v>
      </c>
      <c r="G234" s="146"/>
      <c r="H234" s="138"/>
      <c r="I234" s="189" t="s">
        <v>371</v>
      </c>
      <c r="J234" s="139">
        <v>40500</v>
      </c>
      <c r="K234" s="192" t="s">
        <v>840</v>
      </c>
      <c r="L234" s="177">
        <v>200000</v>
      </c>
      <c r="M234" s="139"/>
      <c r="N234" s="140"/>
    </row>
    <row r="235" spans="1:14" ht="47.25" x14ac:dyDescent="0.25">
      <c r="A235" s="27"/>
      <c r="B235" s="137"/>
      <c r="C235" s="132" t="s">
        <v>777</v>
      </c>
      <c r="D235" s="137"/>
      <c r="E235" s="186"/>
      <c r="F235" s="132" t="s">
        <v>401</v>
      </c>
      <c r="G235" s="146" t="s">
        <v>18</v>
      </c>
      <c r="H235" s="138">
        <v>10</v>
      </c>
      <c r="I235" s="189" t="s">
        <v>373</v>
      </c>
      <c r="J235" s="139">
        <v>81000</v>
      </c>
      <c r="K235" s="192" t="s">
        <v>841</v>
      </c>
      <c r="L235" s="177">
        <v>200000</v>
      </c>
      <c r="M235" s="139"/>
      <c r="N235" s="140"/>
    </row>
    <row r="236" spans="1:14" ht="47.25" x14ac:dyDescent="0.25">
      <c r="A236" s="27"/>
      <c r="B236" s="137"/>
      <c r="C236" s="132" t="s">
        <v>248</v>
      </c>
      <c r="D236" s="137"/>
      <c r="E236" s="186"/>
      <c r="F236" s="132" t="s">
        <v>924</v>
      </c>
      <c r="G236" s="146"/>
      <c r="H236" s="138"/>
      <c r="I236" s="132" t="s">
        <v>248</v>
      </c>
      <c r="J236" s="139"/>
      <c r="K236" s="192" t="s">
        <v>842</v>
      </c>
      <c r="L236" s="177">
        <v>50000</v>
      </c>
      <c r="M236" s="139"/>
      <c r="N236" s="140"/>
    </row>
    <row r="237" spans="1:14" ht="47.25" x14ac:dyDescent="0.25">
      <c r="A237" s="27"/>
      <c r="B237" s="137"/>
      <c r="C237" s="132" t="s">
        <v>755</v>
      </c>
      <c r="D237" s="137"/>
      <c r="E237" s="186"/>
      <c r="F237" s="258" t="s">
        <v>778</v>
      </c>
      <c r="G237" s="146"/>
      <c r="H237" s="138"/>
      <c r="I237" s="189" t="s">
        <v>783</v>
      </c>
      <c r="J237" s="139"/>
      <c r="K237" s="192" t="s">
        <v>843</v>
      </c>
      <c r="L237" s="177">
        <v>80000</v>
      </c>
    </row>
    <row r="238" spans="1:14" ht="47.25" x14ac:dyDescent="0.25">
      <c r="A238" s="27"/>
      <c r="B238" s="137"/>
      <c r="C238" s="132" t="s">
        <v>755</v>
      </c>
      <c r="D238" s="137"/>
      <c r="E238" s="186"/>
      <c r="F238" s="132" t="s">
        <v>779</v>
      </c>
      <c r="G238" s="146"/>
      <c r="H238" s="138"/>
      <c r="I238" s="189" t="s">
        <v>783</v>
      </c>
      <c r="J238" s="139"/>
      <c r="K238" s="192" t="s">
        <v>844</v>
      </c>
      <c r="L238" s="177">
        <v>80000</v>
      </c>
    </row>
    <row r="239" spans="1:14" ht="47.25" x14ac:dyDescent="0.25">
      <c r="A239" s="27"/>
      <c r="B239" s="137"/>
      <c r="C239" s="132" t="s">
        <v>755</v>
      </c>
      <c r="D239" s="137"/>
      <c r="E239" s="186"/>
      <c r="F239" s="132" t="s">
        <v>770</v>
      </c>
      <c r="G239" s="146"/>
      <c r="H239" s="138"/>
      <c r="I239" s="189" t="s">
        <v>783</v>
      </c>
      <c r="J239" s="139"/>
      <c r="K239" s="192" t="s">
        <v>845</v>
      </c>
      <c r="L239" s="177">
        <v>70000</v>
      </c>
    </row>
    <row r="240" spans="1:14" ht="47.25" x14ac:dyDescent="0.25">
      <c r="A240" s="27"/>
      <c r="B240" s="137"/>
      <c r="C240" s="132" t="s">
        <v>755</v>
      </c>
      <c r="D240" s="137"/>
      <c r="E240" s="186"/>
      <c r="F240" s="132" t="s">
        <v>772</v>
      </c>
      <c r="G240" s="181"/>
      <c r="H240" s="181"/>
      <c r="I240" s="189" t="s">
        <v>783</v>
      </c>
      <c r="J240" s="181"/>
      <c r="K240" s="192" t="s">
        <v>846</v>
      </c>
      <c r="L240" s="177">
        <v>80000</v>
      </c>
      <c r="M240" s="139"/>
      <c r="N240" s="140"/>
    </row>
    <row r="241" spans="1:14" ht="15.75" x14ac:dyDescent="0.25">
      <c r="A241" s="27"/>
      <c r="B241" s="137"/>
      <c r="C241" s="271" t="s">
        <v>793</v>
      </c>
      <c r="D241" s="269"/>
      <c r="E241" s="262"/>
      <c r="F241" s="257"/>
      <c r="G241" s="260"/>
      <c r="H241" s="260"/>
      <c r="I241" s="273"/>
      <c r="J241" s="260"/>
      <c r="K241" s="267"/>
      <c r="L241" s="268"/>
      <c r="M241" s="266"/>
      <c r="N241" s="140"/>
    </row>
    <row r="242" spans="1:14" ht="31.5" x14ac:dyDescent="0.25">
      <c r="A242" s="27"/>
      <c r="B242" s="137"/>
      <c r="C242" s="132"/>
      <c r="D242" s="137"/>
      <c r="E242" s="186"/>
      <c r="F242" s="132" t="s">
        <v>791</v>
      </c>
      <c r="G242" s="146"/>
      <c r="H242" s="138"/>
      <c r="I242" s="189" t="s">
        <v>370</v>
      </c>
      <c r="J242" s="139"/>
      <c r="K242" s="192" t="s">
        <v>837</v>
      </c>
      <c r="L242" s="177">
        <v>105000</v>
      </c>
      <c r="M242" s="139"/>
      <c r="N242" s="140"/>
    </row>
    <row r="243" spans="1:14" ht="47.25" x14ac:dyDescent="0.25">
      <c r="A243" s="27"/>
      <c r="B243" s="137"/>
      <c r="C243" s="132"/>
      <c r="D243" s="137"/>
      <c r="E243" s="186"/>
      <c r="F243" s="132" t="s">
        <v>769</v>
      </c>
      <c r="G243" s="146"/>
      <c r="H243" s="138"/>
      <c r="I243" s="189" t="s">
        <v>370</v>
      </c>
      <c r="J243" s="139">
        <v>67635</v>
      </c>
      <c r="K243" s="192" t="s">
        <v>838</v>
      </c>
      <c r="L243" s="177">
        <v>105000</v>
      </c>
      <c r="M243" s="139"/>
      <c r="N243" s="140"/>
    </row>
    <row r="244" spans="1:14" ht="47.25" x14ac:dyDescent="0.25">
      <c r="A244" s="27"/>
      <c r="B244" s="137"/>
      <c r="C244" s="132"/>
      <c r="D244" s="137"/>
      <c r="E244" s="186"/>
      <c r="F244" s="132" t="s">
        <v>776</v>
      </c>
      <c r="G244" s="146"/>
      <c r="H244" s="138"/>
      <c r="I244" s="189" t="s">
        <v>370</v>
      </c>
      <c r="J244" s="139">
        <v>67636</v>
      </c>
      <c r="K244" s="192" t="s">
        <v>839</v>
      </c>
      <c r="L244" s="177">
        <v>105000</v>
      </c>
      <c r="M244" s="139"/>
      <c r="N244" s="140"/>
    </row>
    <row r="245" spans="1:14" ht="47.25" x14ac:dyDescent="0.25">
      <c r="A245" s="27"/>
      <c r="B245" s="137"/>
      <c r="C245" s="132"/>
      <c r="D245" s="137"/>
      <c r="E245" s="186"/>
      <c r="F245" s="132" t="s">
        <v>930</v>
      </c>
      <c r="G245" s="146"/>
      <c r="H245" s="138"/>
      <c r="I245" s="189" t="s">
        <v>370</v>
      </c>
      <c r="J245" s="139">
        <v>135270</v>
      </c>
      <c r="K245" s="192" t="s">
        <v>913</v>
      </c>
      <c r="L245" s="177">
        <v>105000</v>
      </c>
      <c r="M245" s="139"/>
      <c r="N245" s="140"/>
    </row>
    <row r="246" spans="1:14" ht="47.25" x14ac:dyDescent="0.25">
      <c r="A246" s="27"/>
      <c r="B246" s="137"/>
      <c r="C246" s="132"/>
      <c r="D246" s="137"/>
      <c r="E246" s="186"/>
      <c r="F246" s="132" t="s">
        <v>931</v>
      </c>
      <c r="G246" s="146"/>
      <c r="H246" s="138"/>
      <c r="I246" s="189" t="s">
        <v>371</v>
      </c>
      <c r="J246" s="139">
        <v>40500</v>
      </c>
      <c r="K246" s="192" t="s">
        <v>840</v>
      </c>
      <c r="L246" s="177">
        <v>100000</v>
      </c>
      <c r="M246" s="139"/>
      <c r="N246" s="140"/>
    </row>
    <row r="247" spans="1:14" ht="47.25" x14ac:dyDescent="0.25">
      <c r="A247" s="27"/>
      <c r="B247" s="137"/>
      <c r="C247" s="132"/>
      <c r="D247" s="137"/>
      <c r="E247" s="186"/>
      <c r="F247" s="132" t="s">
        <v>401</v>
      </c>
      <c r="G247" s="146" t="s">
        <v>18</v>
      </c>
      <c r="H247" s="138">
        <v>10</v>
      </c>
      <c r="I247" s="189" t="s">
        <v>373</v>
      </c>
      <c r="J247" s="139">
        <v>81000</v>
      </c>
      <c r="K247" s="192" t="s">
        <v>841</v>
      </c>
      <c r="L247" s="177">
        <v>100000</v>
      </c>
      <c r="M247" s="139"/>
      <c r="N247" s="140"/>
    </row>
    <row r="248" spans="1:14" ht="47.25" x14ac:dyDescent="0.25">
      <c r="A248" s="27"/>
      <c r="B248" s="137"/>
      <c r="C248" s="132"/>
      <c r="D248" s="137"/>
      <c r="E248" s="186"/>
      <c r="F248" s="132" t="s">
        <v>924</v>
      </c>
      <c r="G248" s="146"/>
      <c r="H248" s="138"/>
      <c r="I248" s="132" t="s">
        <v>248</v>
      </c>
      <c r="J248" s="139"/>
      <c r="K248" s="192" t="s">
        <v>842</v>
      </c>
      <c r="L248" s="177">
        <v>50000</v>
      </c>
      <c r="M248" s="139"/>
      <c r="N248" s="140"/>
    </row>
    <row r="249" spans="1:14" ht="47.25" x14ac:dyDescent="0.25">
      <c r="A249" s="27"/>
      <c r="B249" s="137"/>
      <c r="C249" s="132"/>
      <c r="D249" s="137"/>
      <c r="E249" s="186"/>
      <c r="F249" s="258" t="s">
        <v>778</v>
      </c>
      <c r="G249" s="146"/>
      <c r="H249" s="138"/>
      <c r="I249" s="189" t="s">
        <v>783</v>
      </c>
      <c r="J249" s="139"/>
      <c r="K249" s="192" t="s">
        <v>843</v>
      </c>
      <c r="L249" s="177">
        <v>40000</v>
      </c>
      <c r="M249" s="139"/>
      <c r="N249" s="140"/>
    </row>
    <row r="250" spans="1:14" ht="47.25" x14ac:dyDescent="0.25">
      <c r="A250" s="27"/>
      <c r="B250" s="137"/>
      <c r="C250" s="132"/>
      <c r="D250" s="137"/>
      <c r="E250" s="186"/>
      <c r="F250" s="132" t="s">
        <v>779</v>
      </c>
      <c r="G250" s="146"/>
      <c r="H250" s="138"/>
      <c r="I250" s="189" t="s">
        <v>783</v>
      </c>
      <c r="J250" s="139"/>
      <c r="K250" s="192" t="s">
        <v>844</v>
      </c>
      <c r="L250" s="177">
        <v>40000</v>
      </c>
      <c r="M250" s="139"/>
      <c r="N250" s="140"/>
    </row>
    <row r="251" spans="1:14" ht="47.25" x14ac:dyDescent="0.25">
      <c r="A251" s="27"/>
      <c r="B251" s="137"/>
      <c r="C251" s="132"/>
      <c r="D251" s="137"/>
      <c r="E251" s="186"/>
      <c r="F251" s="132" t="s">
        <v>770</v>
      </c>
      <c r="G251" s="146"/>
      <c r="H251" s="138"/>
      <c r="I251" s="189" t="s">
        <v>783</v>
      </c>
      <c r="J251" s="139"/>
      <c r="K251" s="192" t="s">
        <v>845</v>
      </c>
      <c r="L251" s="177">
        <v>40000</v>
      </c>
      <c r="M251" s="139"/>
      <c r="N251" s="140"/>
    </row>
    <row r="252" spans="1:14" ht="47.25" x14ac:dyDescent="0.25">
      <c r="A252" s="27"/>
      <c r="B252" s="137"/>
      <c r="C252" s="132"/>
      <c r="D252" s="137"/>
      <c r="E252" s="186"/>
      <c r="F252" s="132" t="s">
        <v>772</v>
      </c>
      <c r="G252" s="181"/>
      <c r="H252" s="181"/>
      <c r="I252" s="189" t="s">
        <v>783</v>
      </c>
      <c r="J252" s="181"/>
      <c r="K252" s="192" t="s">
        <v>846</v>
      </c>
      <c r="L252" s="177">
        <v>40000</v>
      </c>
      <c r="M252" s="139"/>
      <c r="N252" s="140"/>
    </row>
    <row r="253" spans="1:14" ht="15.75" x14ac:dyDescent="0.25">
      <c r="A253" s="27"/>
      <c r="B253" s="137"/>
      <c r="C253" s="132"/>
      <c r="D253" s="137"/>
      <c r="E253" s="186"/>
      <c r="F253" s="132"/>
      <c r="G253" s="181"/>
      <c r="H253" s="181"/>
      <c r="I253" s="189"/>
      <c r="J253" s="181"/>
      <c r="K253" s="192"/>
      <c r="L253" s="177"/>
      <c r="M253" s="139"/>
      <c r="N253" s="140"/>
    </row>
    <row r="254" spans="1:14" ht="15.75" x14ac:dyDescent="0.25">
      <c r="A254" s="27"/>
      <c r="B254" s="137"/>
      <c r="C254" s="132"/>
      <c r="D254" s="137"/>
      <c r="E254" s="186"/>
      <c r="F254" s="132"/>
      <c r="G254" s="181"/>
      <c r="H254" s="181"/>
      <c r="I254" s="189"/>
      <c r="J254" s="181"/>
      <c r="K254" s="192"/>
      <c r="L254" s="177"/>
      <c r="M254" s="139"/>
      <c r="N254" s="140"/>
    </row>
    <row r="255" spans="1:14" ht="15.75" x14ac:dyDescent="0.25">
      <c r="A255" s="27"/>
      <c r="B255" s="137"/>
      <c r="C255" s="132"/>
      <c r="D255" s="137"/>
      <c r="E255" s="186"/>
      <c r="F255" s="132"/>
      <c r="G255" s="146"/>
      <c r="H255" s="138"/>
      <c r="I255" s="138"/>
      <c r="J255" s="139">
        <v>179800</v>
      </c>
      <c r="K255" s="192"/>
      <c r="L255" s="177"/>
      <c r="M255" s="139"/>
      <c r="N255" s="140"/>
    </row>
    <row r="256" spans="1:14" ht="15.75" x14ac:dyDescent="0.25">
      <c r="A256" s="27"/>
      <c r="B256" s="137"/>
      <c r="C256" s="132"/>
      <c r="D256" s="137"/>
      <c r="E256" s="186"/>
      <c r="F256" s="132"/>
      <c r="G256" s="146"/>
      <c r="H256" s="138"/>
      <c r="I256" s="138"/>
      <c r="J256" s="139"/>
      <c r="K256" s="192"/>
      <c r="L256" s="177"/>
      <c r="M256" s="139"/>
      <c r="N256" s="140"/>
    </row>
    <row r="257" spans="1:14" ht="31.5" x14ac:dyDescent="0.25">
      <c r="A257" s="27"/>
      <c r="B257" s="137"/>
      <c r="C257" s="132"/>
      <c r="D257" s="137"/>
      <c r="E257" s="186"/>
      <c r="F257" s="132" t="s">
        <v>377</v>
      </c>
      <c r="G257" s="146"/>
      <c r="H257" s="138"/>
      <c r="I257" s="138" t="s">
        <v>376</v>
      </c>
      <c r="J257" s="139"/>
      <c r="K257" s="192" t="s">
        <v>823</v>
      </c>
      <c r="L257" s="177"/>
      <c r="M257" s="139"/>
      <c r="N257" s="140"/>
    </row>
    <row r="258" spans="1:14" ht="78.75" x14ac:dyDescent="0.25">
      <c r="A258" s="27"/>
      <c r="B258" s="137"/>
      <c r="C258" s="132"/>
      <c r="D258" s="137"/>
      <c r="E258" s="186"/>
      <c r="F258" s="132" t="s">
        <v>348</v>
      </c>
      <c r="G258" s="146"/>
      <c r="H258" s="138"/>
      <c r="I258" s="138" t="s">
        <v>378</v>
      </c>
      <c r="J258" s="139"/>
      <c r="K258" s="192" t="s">
        <v>821</v>
      </c>
      <c r="L258" s="177"/>
      <c r="M258" s="139"/>
      <c r="N258" s="140"/>
    </row>
    <row r="259" spans="1:14" ht="78.75" x14ac:dyDescent="0.25">
      <c r="A259" s="27"/>
      <c r="B259" s="137"/>
      <c r="C259" s="132"/>
      <c r="D259" s="137"/>
      <c r="E259" s="186"/>
      <c r="F259" s="132" t="s">
        <v>348</v>
      </c>
      <c r="G259" s="146"/>
      <c r="H259" s="138"/>
      <c r="I259" s="138" t="s">
        <v>389</v>
      </c>
      <c r="J259" s="139">
        <v>183050</v>
      </c>
      <c r="K259" s="192" t="s">
        <v>822</v>
      </c>
      <c r="L259" s="177"/>
      <c r="M259" s="139"/>
      <c r="N259" s="140"/>
    </row>
    <row r="260" spans="1:14" ht="15.75" x14ac:dyDescent="0.25">
      <c r="A260" s="27"/>
      <c r="B260" s="137"/>
      <c r="C260" s="132"/>
      <c r="D260" s="137"/>
      <c r="E260" s="186"/>
      <c r="F260" s="132"/>
      <c r="G260" s="146"/>
      <c r="H260" s="138"/>
      <c r="I260" s="138"/>
      <c r="J260" s="139">
        <v>8350</v>
      </c>
      <c r="K260" s="192"/>
      <c r="L260" s="177"/>
      <c r="M260" s="139"/>
      <c r="N260" s="140"/>
    </row>
    <row r="261" spans="1:14" ht="15.75" x14ac:dyDescent="0.25">
      <c r="A261" s="27"/>
      <c r="B261" s="137"/>
      <c r="C261" s="132"/>
      <c r="D261" s="137"/>
      <c r="E261" s="186"/>
      <c r="F261" s="132"/>
      <c r="G261" s="146"/>
      <c r="H261" s="138"/>
      <c r="I261" s="138"/>
      <c r="J261" s="139">
        <v>238300</v>
      </c>
      <c r="K261" s="192"/>
      <c r="L261" s="177"/>
      <c r="M261" s="139"/>
      <c r="N261" s="140"/>
    </row>
    <row r="262" spans="1:14" ht="15.75" x14ac:dyDescent="0.25">
      <c r="A262" s="27"/>
      <c r="B262" s="137"/>
      <c r="C262" s="132"/>
      <c r="D262" s="137"/>
      <c r="E262" s="186"/>
      <c r="F262" s="132"/>
      <c r="G262" s="146"/>
      <c r="H262" s="138"/>
      <c r="I262" s="138"/>
      <c r="J262" s="139">
        <v>293050</v>
      </c>
      <c r="K262" s="192"/>
      <c r="L262" s="177"/>
      <c r="M262" s="139"/>
      <c r="N262" s="140"/>
    </row>
    <row r="263" spans="1:14" ht="15.75" x14ac:dyDescent="0.25">
      <c r="A263" s="27"/>
      <c r="B263" s="137"/>
      <c r="C263" s="132"/>
      <c r="D263" s="137"/>
      <c r="E263" s="186"/>
      <c r="F263" s="132"/>
      <c r="G263" s="146"/>
      <c r="H263" s="138"/>
      <c r="I263" s="138"/>
      <c r="J263" s="139">
        <v>187300</v>
      </c>
      <c r="K263" s="192"/>
      <c r="L263" s="177"/>
      <c r="M263" s="139"/>
      <c r="N263" s="140"/>
    </row>
    <row r="264" spans="1:14" ht="35.25" customHeight="1" x14ac:dyDescent="0.25">
      <c r="A264" s="27"/>
      <c r="B264" s="137"/>
      <c r="C264" s="132"/>
      <c r="D264" s="137"/>
      <c r="E264" s="186"/>
      <c r="F264" s="132"/>
      <c r="G264" s="146"/>
      <c r="H264" s="138"/>
      <c r="I264" s="138"/>
      <c r="J264" s="139"/>
      <c r="K264" s="192"/>
      <c r="L264" s="177"/>
      <c r="M264" s="139"/>
      <c r="N264" s="140"/>
    </row>
    <row r="265" spans="1:14" ht="37.5" x14ac:dyDescent="0.25">
      <c r="A265" s="27"/>
      <c r="B265" s="137"/>
      <c r="C265" s="147" t="s">
        <v>251</v>
      </c>
      <c r="D265" s="185">
        <f>SUM(D266:D269)</f>
        <v>1566720</v>
      </c>
      <c r="E265" s="186"/>
      <c r="F265" s="147"/>
      <c r="G265" s="146"/>
      <c r="H265" s="138"/>
      <c r="I265" s="138"/>
      <c r="J265" s="139"/>
      <c r="K265" s="193"/>
      <c r="L265" s="180"/>
      <c r="M265" s="159"/>
      <c r="N265" s="140"/>
    </row>
    <row r="266" spans="1:14" ht="37.5" x14ac:dyDescent="0.25">
      <c r="A266" s="27"/>
      <c r="B266" s="137"/>
      <c r="C266" s="253" t="s">
        <v>758</v>
      </c>
      <c r="D266" s="186">
        <v>1400000</v>
      </c>
      <c r="E266" s="186"/>
      <c r="F266" s="132" t="s">
        <v>583</v>
      </c>
      <c r="G266" s="146"/>
      <c r="H266" s="138"/>
      <c r="I266" s="189" t="s">
        <v>663</v>
      </c>
      <c r="J266" s="139"/>
      <c r="K266" s="192"/>
      <c r="L266" s="177"/>
      <c r="M266" s="139"/>
      <c r="N266" s="140"/>
    </row>
    <row r="267" spans="1:14" ht="31.5" x14ac:dyDescent="0.25">
      <c r="B267" s="137"/>
      <c r="C267" s="132" t="s">
        <v>759</v>
      </c>
      <c r="D267" s="186">
        <v>60000</v>
      </c>
      <c r="E267" s="186"/>
      <c r="F267" s="132" t="s">
        <v>422</v>
      </c>
      <c r="G267" s="146" t="s">
        <v>18</v>
      </c>
      <c r="H267" s="138">
        <v>1</v>
      </c>
      <c r="I267" s="138"/>
      <c r="J267" s="139">
        <v>58320</v>
      </c>
      <c r="K267" s="192" t="s">
        <v>836</v>
      </c>
      <c r="L267" s="177">
        <v>69984</v>
      </c>
      <c r="M267" s="139"/>
      <c r="N267" s="27"/>
    </row>
    <row r="268" spans="1:14" ht="31.5" x14ac:dyDescent="0.25">
      <c r="B268" s="137"/>
      <c r="C268" s="132" t="s">
        <v>760</v>
      </c>
      <c r="D268" s="186">
        <v>6720</v>
      </c>
      <c r="E268" s="186"/>
      <c r="F268" s="132" t="s">
        <v>422</v>
      </c>
      <c r="G268" s="146" t="s">
        <v>18</v>
      </c>
      <c r="H268" s="138">
        <v>2</v>
      </c>
      <c r="I268" s="189" t="s">
        <v>622</v>
      </c>
      <c r="J268" s="139"/>
      <c r="K268" s="192"/>
      <c r="L268" s="177"/>
      <c r="M268" s="139"/>
      <c r="N268" s="27"/>
    </row>
    <row r="269" spans="1:14" ht="15.75" x14ac:dyDescent="0.25">
      <c r="B269" s="137"/>
      <c r="C269" s="132" t="s">
        <v>757</v>
      </c>
      <c r="D269" s="186">
        <v>100000</v>
      </c>
      <c r="E269" s="186"/>
      <c r="F269" s="132"/>
      <c r="G269" s="146"/>
      <c r="H269" s="138"/>
      <c r="I269" s="189"/>
      <c r="J269" s="139"/>
      <c r="K269" s="192"/>
      <c r="L269" s="177"/>
      <c r="M269" s="139"/>
      <c r="N269" s="27"/>
    </row>
    <row r="270" spans="1:14" ht="15.75" x14ac:dyDescent="0.25">
      <c r="A270" s="27"/>
      <c r="B270" s="137"/>
      <c r="C270" s="144" t="s">
        <v>254</v>
      </c>
      <c r="D270" s="185" t="e">
        <f>смета!#REF!</f>
        <v>#REF!</v>
      </c>
      <c r="E270" s="186"/>
      <c r="F270" s="144"/>
      <c r="G270" s="146"/>
      <c r="H270" s="158"/>
      <c r="I270" s="158"/>
      <c r="J270" s="159"/>
      <c r="K270" s="192"/>
      <c r="L270" s="186"/>
      <c r="M270" s="159"/>
      <c r="N270" s="140"/>
    </row>
    <row r="271" spans="1:14" ht="31.5" x14ac:dyDescent="0.25">
      <c r="A271" s="27"/>
      <c r="B271" s="137"/>
      <c r="C271" s="132" t="s">
        <v>761</v>
      </c>
      <c r="D271" s="186" t="e">
        <f>смета!#REF!</f>
        <v>#REF!</v>
      </c>
      <c r="E271" s="186"/>
      <c r="F271" s="132"/>
      <c r="G271" s="146"/>
      <c r="H271" s="158"/>
      <c r="I271" s="158"/>
      <c r="J271" s="159"/>
      <c r="K271" s="194"/>
      <c r="L271" s="186"/>
      <c r="M271" s="139"/>
      <c r="N271" s="140"/>
    </row>
    <row r="272" spans="1:14" ht="31.5" x14ac:dyDescent="0.25">
      <c r="A272" s="27"/>
      <c r="B272" s="137"/>
      <c r="C272" s="132" t="s">
        <v>762</v>
      </c>
      <c r="D272" s="186" t="e">
        <f>смета!#REF!</f>
        <v>#REF!</v>
      </c>
      <c r="E272" s="186"/>
      <c r="F272" s="132"/>
      <c r="G272" s="146"/>
      <c r="H272" s="158"/>
      <c r="I272" s="158"/>
      <c r="J272" s="159"/>
      <c r="K272" s="194"/>
      <c r="L272" s="186"/>
      <c r="M272" s="139"/>
      <c r="N272" s="140"/>
    </row>
    <row r="273" spans="1:15" ht="47.25" x14ac:dyDescent="0.25">
      <c r="A273" s="27"/>
      <c r="B273" s="137"/>
      <c r="C273" s="132" t="s">
        <v>763</v>
      </c>
      <c r="D273" s="186" t="e">
        <f>смета!#REF!</f>
        <v>#REF!</v>
      </c>
      <c r="E273" s="186"/>
      <c r="F273" s="132"/>
      <c r="G273" s="146"/>
      <c r="H273" s="158"/>
      <c r="I273" s="158"/>
      <c r="J273" s="159"/>
      <c r="K273" s="194"/>
      <c r="L273" s="186"/>
      <c r="M273" s="139"/>
      <c r="N273" s="140"/>
    </row>
    <row r="274" spans="1:15" ht="47.25" x14ac:dyDescent="0.25">
      <c r="A274" s="27"/>
      <c r="B274" s="137"/>
      <c r="C274" s="132" t="s">
        <v>764</v>
      </c>
      <c r="D274" s="186" t="e">
        <f>смета!#REF!</f>
        <v>#REF!</v>
      </c>
      <c r="E274" s="186"/>
      <c r="F274" s="132"/>
      <c r="G274" s="146"/>
      <c r="H274" s="158"/>
      <c r="I274" s="158"/>
      <c r="J274" s="139"/>
      <c r="K274" s="192"/>
      <c r="L274" s="186"/>
      <c r="M274" s="139"/>
      <c r="N274" s="220"/>
    </row>
    <row r="275" spans="1:15" ht="15.75" x14ac:dyDescent="0.25">
      <c r="A275" s="27"/>
      <c r="B275" s="137"/>
      <c r="C275" s="132"/>
      <c r="D275" s="186" t="e">
        <f>смета!#REF!</f>
        <v>#REF!</v>
      </c>
      <c r="E275" s="186"/>
      <c r="F275" s="132"/>
      <c r="G275" s="146" t="s">
        <v>17</v>
      </c>
      <c r="H275" s="138">
        <v>48</v>
      </c>
      <c r="I275" s="138"/>
      <c r="J275" s="139"/>
      <c r="K275" s="145"/>
      <c r="L275" s="186"/>
      <c r="M275" s="139"/>
      <c r="N275" s="140"/>
    </row>
    <row r="276" spans="1:15" ht="15.75" x14ac:dyDescent="0.25">
      <c r="A276" s="27"/>
      <c r="B276" s="148"/>
      <c r="C276" s="160" t="s">
        <v>10</v>
      </c>
      <c r="D276" s="218" t="e">
        <f>D9+D111+D114</f>
        <v>#REF!</v>
      </c>
      <c r="E276" s="239">
        <v>21032000</v>
      </c>
      <c r="F276" s="239">
        <f t="shared" ref="F276:K276" si="0">F9+F111+F114</f>
        <v>0</v>
      </c>
      <c r="G276" s="239">
        <f t="shared" si="0"/>
        <v>0</v>
      </c>
      <c r="H276" s="239">
        <f t="shared" si="0"/>
        <v>0</v>
      </c>
      <c r="I276" s="239">
        <f t="shared" si="0"/>
        <v>0</v>
      </c>
      <c r="J276" s="239">
        <f t="shared" si="0"/>
        <v>0</v>
      </c>
      <c r="K276" s="239">
        <f t="shared" si="0"/>
        <v>0</v>
      </c>
      <c r="L276" s="239">
        <f>SUM(L11:L275)</f>
        <v>21030911.620000001</v>
      </c>
      <c r="M276" s="239">
        <f>E276-L276</f>
        <v>1088.3799999989569</v>
      </c>
      <c r="N276" s="212"/>
    </row>
    <row r="277" spans="1:15" ht="15.75" x14ac:dyDescent="0.25">
      <c r="A277" s="27"/>
      <c r="B277" s="55"/>
      <c r="C277" s="55"/>
      <c r="D277" s="185"/>
      <c r="E277" s="55"/>
      <c r="F277" s="55"/>
      <c r="G277" s="55"/>
      <c r="H277" s="55"/>
      <c r="I277" s="55"/>
      <c r="J277" s="161"/>
      <c r="K277" s="161"/>
      <c r="L277" s="161"/>
      <c r="M277" s="231"/>
      <c r="N277" s="212"/>
      <c r="O277" s="171"/>
    </row>
    <row r="278" spans="1:15" ht="15.75" x14ac:dyDescent="0.25">
      <c r="A278" s="27"/>
      <c r="B278" s="55"/>
      <c r="C278" s="55"/>
      <c r="D278" s="55"/>
      <c r="E278" s="161"/>
      <c r="F278" s="55"/>
      <c r="G278" s="55"/>
      <c r="H278" s="55"/>
      <c r="I278" s="55"/>
      <c r="J278" s="55"/>
      <c r="K278" s="55"/>
      <c r="L278" s="161"/>
      <c r="M278" s="171">
        <v>287700</v>
      </c>
      <c r="N278" s="212"/>
    </row>
    <row r="279" spans="1:15" ht="15.75" x14ac:dyDescent="0.25">
      <c r="A279" s="27"/>
      <c r="B279" s="55"/>
      <c r="C279" s="223" t="s">
        <v>362</v>
      </c>
      <c r="D279" s="223"/>
      <c r="E279" s="223"/>
      <c r="F279" s="162"/>
      <c r="G279" s="162"/>
      <c r="H279" s="162"/>
      <c r="I279" s="162"/>
      <c r="J279" s="55"/>
      <c r="K279" s="55"/>
      <c r="L279" s="161"/>
      <c r="N279" s="212"/>
    </row>
    <row r="280" spans="1:15" ht="15.75" x14ac:dyDescent="0.25">
      <c r="C280" s="223" t="s">
        <v>364</v>
      </c>
      <c r="D280" s="242"/>
      <c r="E280" s="184"/>
      <c r="F280" s="163"/>
      <c r="M280" s="171"/>
    </row>
    <row r="281" spans="1:15" ht="15.75" x14ac:dyDescent="0.25">
      <c r="C281" s="9"/>
      <c r="D281" s="9"/>
      <c r="E281" s="184"/>
      <c r="M281" s="171"/>
      <c r="N281" s="27"/>
    </row>
    <row r="282" spans="1:15" ht="15.75" x14ac:dyDescent="0.25">
      <c r="C282" s="223" t="s">
        <v>365</v>
      </c>
      <c r="D282" s="410" t="s">
        <v>363</v>
      </c>
      <c r="E282" s="410"/>
      <c r="F282" s="163"/>
      <c r="G282" s="163"/>
      <c r="L282" s="55"/>
      <c r="M282" s="274"/>
      <c r="N282" s="28"/>
    </row>
    <row r="283" spans="1:15" ht="42" customHeight="1" x14ac:dyDescent="0.25">
      <c r="C283" s="183" t="s">
        <v>366</v>
      </c>
      <c r="D283" s="183" t="s">
        <v>351</v>
      </c>
      <c r="E283" s="184"/>
      <c r="F283" s="163"/>
      <c r="G283" s="163"/>
      <c r="M283" s="27"/>
      <c r="N283" s="27"/>
    </row>
    <row r="284" spans="1:15" x14ac:dyDescent="0.25">
      <c r="C284" s="9"/>
      <c r="J284" s="171"/>
      <c r="L284" s="171"/>
      <c r="M284" s="27"/>
      <c r="N284" s="27"/>
    </row>
    <row r="285" spans="1:15" ht="23.25" x14ac:dyDescent="0.35">
      <c r="C285" s="223" t="s">
        <v>367</v>
      </c>
      <c r="D285" s="171">
        <f>D280+D277</f>
        <v>0</v>
      </c>
      <c r="K285" s="224"/>
      <c r="L285" s="55"/>
      <c r="M285" s="55"/>
    </row>
    <row r="286" spans="1:15" ht="21" customHeight="1" x14ac:dyDescent="0.35">
      <c r="D286" s="171"/>
      <c r="K286" s="225"/>
      <c r="M286" s="55"/>
    </row>
    <row r="291" spans="5:6" ht="15.75" x14ac:dyDescent="0.25">
      <c r="F291" s="184"/>
    </row>
    <row r="292" spans="5:6" ht="15.75" x14ac:dyDescent="0.25">
      <c r="E292" s="171"/>
      <c r="F292" s="252"/>
    </row>
  </sheetData>
  <mergeCells count="13">
    <mergeCell ref="D282:E282"/>
    <mergeCell ref="H7:H8"/>
    <mergeCell ref="I7:I8"/>
    <mergeCell ref="J7:J8"/>
    <mergeCell ref="K7:K8"/>
    <mergeCell ref="L7:L8"/>
    <mergeCell ref="M7:M8"/>
    <mergeCell ref="B7:B8"/>
    <mergeCell ref="C7:C8"/>
    <mergeCell ref="D7:D8"/>
    <mergeCell ref="E7:E8"/>
    <mergeCell ref="F7:F8"/>
    <mergeCell ref="G7:G8"/>
  </mergeCells>
  <pageMargins left="0.7" right="0.7" top="0.75" bottom="0.75" header="0.3" footer="0.3"/>
  <pageSetup paperSize="9" scale="59" fitToHeight="0"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02"/>
  <sheetViews>
    <sheetView topLeftCell="A148" zoomScale="62" zoomScaleNormal="62" workbookViewId="0">
      <selection activeCell="E304" sqref="E304"/>
    </sheetView>
  </sheetViews>
  <sheetFormatPr defaultRowHeight="15" x14ac:dyDescent="0.25"/>
  <cols>
    <col min="1" max="1" width="9.140625" style="16"/>
    <col min="2" max="2" width="5.28515625" style="16" customWidth="1"/>
    <col min="3" max="3" width="32.85546875" style="16" customWidth="1"/>
    <col min="4" max="4" width="21.7109375" style="16" customWidth="1"/>
    <col min="5" max="5" width="20.5703125" style="16" customWidth="1"/>
    <col min="6" max="6" width="20.7109375" style="16" customWidth="1"/>
    <col min="7" max="7" width="15.7109375" style="16" hidden="1" customWidth="1"/>
    <col min="8" max="8" width="17.5703125" style="16" hidden="1" customWidth="1"/>
    <col min="9" max="9" width="22.85546875" style="16" customWidth="1"/>
    <col min="10" max="10" width="0.28515625" style="16" customWidth="1"/>
    <col min="11" max="11" width="43.85546875" style="16" customWidth="1"/>
    <col min="12" max="12" width="21.140625" style="16" customWidth="1"/>
    <col min="13" max="13" width="21.5703125" style="16" customWidth="1"/>
    <col min="14" max="14" width="21.28515625" style="16" customWidth="1"/>
    <col min="15" max="15" width="19.140625" style="16" customWidth="1"/>
    <col min="16" max="16" width="18.85546875" style="16" customWidth="1"/>
    <col min="17" max="16384" width="9.140625" style="16"/>
  </cols>
  <sheetData>
    <row r="1" spans="1:14" ht="18.75" x14ac:dyDescent="0.3">
      <c r="F1" s="134" t="s">
        <v>361</v>
      </c>
    </row>
    <row r="2" spans="1:14" ht="20.25" x14ac:dyDescent="0.25">
      <c r="C2" s="182" t="s">
        <v>357</v>
      </c>
      <c r="D2" s="191" t="s">
        <v>110</v>
      </c>
    </row>
    <row r="3" spans="1:14" ht="20.25" x14ac:dyDescent="0.25">
      <c r="B3" s="133"/>
      <c r="C3" s="182" t="s">
        <v>358</v>
      </c>
      <c r="D3" s="191" t="s">
        <v>439</v>
      </c>
      <c r="E3" s="133"/>
      <c r="F3" s="133"/>
      <c r="G3" s="133"/>
      <c r="H3" s="133"/>
      <c r="I3" s="133"/>
      <c r="J3" s="133"/>
      <c r="K3" s="133"/>
      <c r="L3" s="133"/>
    </row>
    <row r="4" spans="1:14" ht="20.25" x14ac:dyDescent="0.3">
      <c r="B4" s="133"/>
      <c r="C4" s="182" t="s">
        <v>106</v>
      </c>
      <c r="D4" s="191" t="s">
        <v>425</v>
      </c>
      <c r="E4" s="133"/>
      <c r="G4" s="134"/>
      <c r="H4" s="134"/>
      <c r="I4" s="134"/>
      <c r="J4" s="133"/>
      <c r="K4" s="133"/>
      <c r="L4" s="133"/>
    </row>
    <row r="5" spans="1:14" ht="20.25" x14ac:dyDescent="0.25">
      <c r="B5" s="133"/>
      <c r="C5" s="182" t="s">
        <v>359</v>
      </c>
      <c r="D5" s="191" t="s">
        <v>787</v>
      </c>
      <c r="E5" s="133"/>
      <c r="F5" s="133"/>
      <c r="G5" s="133"/>
      <c r="H5" s="133"/>
      <c r="I5" s="133"/>
      <c r="J5" s="133"/>
      <c r="K5" s="133"/>
      <c r="L5" s="133"/>
    </row>
    <row r="6" spans="1:14" ht="20.25" x14ac:dyDescent="0.25">
      <c r="B6" s="133"/>
      <c r="C6" s="183" t="s">
        <v>360</v>
      </c>
      <c r="D6" s="191" t="s">
        <v>441</v>
      </c>
      <c r="E6" s="133"/>
      <c r="F6" s="133"/>
      <c r="G6" s="133"/>
      <c r="H6" s="133"/>
      <c r="I6" s="133"/>
      <c r="J6" s="133"/>
      <c r="K6" s="133"/>
      <c r="L6" s="133"/>
    </row>
    <row r="7" spans="1:14" ht="15" customHeight="1" x14ac:dyDescent="0.25">
      <c r="B7" s="413" t="s">
        <v>0</v>
      </c>
      <c r="C7" s="411" t="s">
        <v>1</v>
      </c>
      <c r="D7" s="411" t="s">
        <v>340</v>
      </c>
      <c r="E7" s="411" t="s">
        <v>341</v>
      </c>
      <c r="F7" s="411" t="s">
        <v>342</v>
      </c>
      <c r="G7" s="411" t="s">
        <v>12</v>
      </c>
      <c r="H7" s="411" t="s">
        <v>11</v>
      </c>
      <c r="I7" s="411" t="s">
        <v>343</v>
      </c>
      <c r="J7" s="411" t="s">
        <v>344</v>
      </c>
      <c r="K7" s="411" t="s">
        <v>344</v>
      </c>
      <c r="L7" s="411" t="s">
        <v>345</v>
      </c>
      <c r="M7" s="411" t="s">
        <v>356</v>
      </c>
    </row>
    <row r="8" spans="1:14" ht="78.75" customHeight="1" x14ac:dyDescent="0.25">
      <c r="B8" s="413"/>
      <c r="C8" s="412"/>
      <c r="D8" s="412"/>
      <c r="E8" s="412"/>
      <c r="F8" s="412"/>
      <c r="G8" s="412"/>
      <c r="H8" s="412"/>
      <c r="I8" s="412"/>
      <c r="J8" s="412"/>
      <c r="K8" s="412"/>
      <c r="L8" s="412"/>
      <c r="M8" s="412"/>
    </row>
    <row r="9" spans="1:14" ht="37.5" x14ac:dyDescent="0.25">
      <c r="A9" s="27"/>
      <c r="B9" s="196">
        <v>1</v>
      </c>
      <c r="C9" s="197" t="s">
        <v>20</v>
      </c>
      <c r="D9" s="196">
        <f>D10+D63+D77+D84+D89+D97+D99+D102</f>
        <v>16984655</v>
      </c>
      <c r="E9" s="238">
        <f>E10+E63+E77+E84+E89+E97+E99+E102</f>
        <v>0</v>
      </c>
      <c r="F9" s="197"/>
      <c r="G9" s="198"/>
      <c r="H9" s="199"/>
      <c r="I9" s="199"/>
      <c r="J9" s="200"/>
      <c r="K9" s="200"/>
      <c r="L9" s="235"/>
      <c r="M9" s="237"/>
    </row>
    <row r="10" spans="1:14" ht="70.5" customHeight="1" x14ac:dyDescent="0.25">
      <c r="A10" s="27"/>
      <c r="B10" s="203"/>
      <c r="C10" s="204" t="s">
        <v>214</v>
      </c>
      <c r="D10" s="205">
        <f>SUM(D11:D41)</f>
        <v>12100000</v>
      </c>
      <c r="E10" s="218"/>
      <c r="F10" s="204"/>
      <c r="G10" s="136"/>
      <c r="H10" s="136"/>
      <c r="I10" s="136"/>
      <c r="J10" s="207"/>
      <c r="K10" s="208"/>
      <c r="L10" s="236"/>
      <c r="M10" s="236"/>
    </row>
    <row r="11" spans="1:14" ht="30" customHeight="1" x14ac:dyDescent="0.25">
      <c r="A11" s="27"/>
      <c r="B11" s="137"/>
      <c r="C11" s="132" t="s">
        <v>210</v>
      </c>
      <c r="D11" s="137">
        <v>2750000</v>
      </c>
      <c r="E11" s="186"/>
      <c r="F11" s="132" t="s">
        <v>351</v>
      </c>
      <c r="G11" s="138" t="s">
        <v>215</v>
      </c>
      <c r="H11" s="138">
        <v>10</v>
      </c>
      <c r="I11" s="138" t="s">
        <v>346</v>
      </c>
      <c r="J11" s="139">
        <v>105500</v>
      </c>
      <c r="K11" s="192"/>
      <c r="L11" s="177">
        <v>250000</v>
      </c>
      <c r="M11" s="139"/>
      <c r="N11" s="140"/>
    </row>
    <row r="12" spans="1:14" ht="15.75" x14ac:dyDescent="0.25">
      <c r="A12" s="27"/>
      <c r="B12" s="137"/>
      <c r="C12" s="132"/>
      <c r="D12" s="137"/>
      <c r="E12" s="186"/>
      <c r="F12" s="132"/>
      <c r="G12" s="138" t="s">
        <v>215</v>
      </c>
      <c r="H12" s="138">
        <v>10</v>
      </c>
      <c r="I12" s="138"/>
      <c r="J12" s="139">
        <v>206750</v>
      </c>
      <c r="K12" s="192"/>
      <c r="L12" s="177">
        <v>250000</v>
      </c>
      <c r="M12" s="181"/>
      <c r="N12" s="140"/>
    </row>
    <row r="13" spans="1:14" ht="15.75" x14ac:dyDescent="0.25">
      <c r="A13" s="27"/>
      <c r="B13" s="137"/>
      <c r="C13" s="141"/>
      <c r="D13" s="175"/>
      <c r="E13" s="186"/>
      <c r="F13" s="141"/>
      <c r="G13" s="138" t="s">
        <v>215</v>
      </c>
      <c r="H13" s="138">
        <v>10</v>
      </c>
      <c r="I13" s="138"/>
      <c r="J13" s="139">
        <v>206750</v>
      </c>
      <c r="K13" s="192"/>
      <c r="L13" s="177">
        <v>250000</v>
      </c>
      <c r="M13" s="181"/>
      <c r="N13" s="140"/>
    </row>
    <row r="14" spans="1:14" ht="15.75" x14ac:dyDescent="0.25">
      <c r="A14" s="27"/>
      <c r="B14" s="137"/>
      <c r="C14" s="132"/>
      <c r="D14" s="137"/>
      <c r="E14" s="186"/>
      <c r="F14" s="132"/>
      <c r="G14" s="138"/>
      <c r="H14" s="138"/>
      <c r="I14" s="138"/>
      <c r="J14" s="139">
        <v>206750</v>
      </c>
      <c r="K14" s="192"/>
      <c r="L14" s="177"/>
      <c r="M14" s="181"/>
      <c r="N14" s="140"/>
    </row>
    <row r="15" spans="1:14" ht="15.75" x14ac:dyDescent="0.25">
      <c r="A15" s="27"/>
      <c r="B15" s="137"/>
      <c r="C15" s="132"/>
      <c r="D15" s="137"/>
      <c r="E15" s="186"/>
      <c r="F15" s="132"/>
      <c r="G15" s="138"/>
      <c r="H15" s="138"/>
      <c r="I15" s="138"/>
      <c r="J15" s="139">
        <v>206750</v>
      </c>
      <c r="K15" s="192"/>
      <c r="L15" s="177"/>
      <c r="M15" s="181"/>
      <c r="N15" s="140"/>
    </row>
    <row r="16" spans="1:14" ht="15.75" customHeight="1" x14ac:dyDescent="0.25">
      <c r="A16" s="27"/>
      <c r="B16" s="137"/>
      <c r="C16" s="132"/>
      <c r="D16" s="137"/>
      <c r="E16" s="186"/>
      <c r="F16" s="132"/>
      <c r="G16" s="138"/>
      <c r="H16" s="138"/>
      <c r="I16" s="138"/>
      <c r="J16" s="139"/>
      <c r="K16" s="192"/>
      <c r="L16" s="177"/>
      <c r="M16" s="181"/>
      <c r="N16" s="140"/>
    </row>
    <row r="17" spans="1:14" ht="15.75" x14ac:dyDescent="0.25">
      <c r="A17" s="27"/>
      <c r="B17" s="137"/>
      <c r="C17" s="132" t="s">
        <v>354</v>
      </c>
      <c r="D17" s="137">
        <v>3300000</v>
      </c>
      <c r="E17" s="186"/>
      <c r="F17" s="132" t="s">
        <v>923</v>
      </c>
      <c r="G17" s="138"/>
      <c r="H17" s="138"/>
      <c r="I17" s="138" t="s">
        <v>346</v>
      </c>
      <c r="J17" s="139">
        <v>125750</v>
      </c>
      <c r="K17" s="192"/>
      <c r="L17" s="177">
        <v>300000</v>
      </c>
      <c r="M17" s="139"/>
      <c r="N17" s="140"/>
    </row>
    <row r="18" spans="1:14" ht="15.75" x14ac:dyDescent="0.25">
      <c r="A18" s="27"/>
      <c r="B18" s="137"/>
      <c r="C18" s="141"/>
      <c r="D18" s="175"/>
      <c r="E18" s="186"/>
      <c r="F18" s="141"/>
      <c r="G18" s="138"/>
      <c r="H18" s="138"/>
      <c r="I18" s="138"/>
      <c r="J18" s="139">
        <v>247250</v>
      </c>
      <c r="K18" s="192"/>
      <c r="L18" s="177">
        <v>136364</v>
      </c>
      <c r="M18" s="139"/>
      <c r="N18" s="140"/>
    </row>
    <row r="19" spans="1:14" ht="15.75" x14ac:dyDescent="0.25">
      <c r="A19" s="27"/>
      <c r="B19" s="137"/>
      <c r="C19" s="132"/>
      <c r="D19" s="137"/>
      <c r="E19" s="186"/>
      <c r="F19" s="132"/>
      <c r="G19" s="138"/>
      <c r="H19" s="138"/>
      <c r="I19" s="138"/>
      <c r="J19" s="139">
        <v>247250</v>
      </c>
      <c r="K19" s="192"/>
      <c r="L19" s="177">
        <v>300000</v>
      </c>
      <c r="M19" s="139"/>
      <c r="N19" s="140"/>
    </row>
    <row r="20" spans="1:14" ht="15.75" x14ac:dyDescent="0.25">
      <c r="A20" s="27"/>
      <c r="B20" s="137"/>
      <c r="C20" s="132"/>
      <c r="D20" s="137"/>
      <c r="E20" s="186"/>
      <c r="F20" s="132"/>
      <c r="G20" s="138"/>
      <c r="H20" s="138"/>
      <c r="I20" s="138"/>
      <c r="J20" s="139">
        <v>123625</v>
      </c>
      <c r="K20" s="192"/>
      <c r="L20" s="177">
        <v>300000</v>
      </c>
      <c r="M20" s="139"/>
      <c r="N20" s="140"/>
    </row>
    <row r="21" spans="1:14" ht="15.75" x14ac:dyDescent="0.25">
      <c r="A21" s="27"/>
      <c r="B21" s="137"/>
      <c r="C21" s="132"/>
      <c r="D21" s="137"/>
      <c r="E21" s="186"/>
      <c r="F21" s="132"/>
      <c r="G21" s="138"/>
      <c r="H21" s="138"/>
      <c r="I21" s="138"/>
      <c r="J21" s="139">
        <v>123625</v>
      </c>
      <c r="K21" s="192"/>
      <c r="L21" s="177"/>
      <c r="M21" s="139"/>
      <c r="N21" s="140"/>
    </row>
    <row r="22" spans="1:14" ht="15.75" x14ac:dyDescent="0.25">
      <c r="A22" s="27"/>
      <c r="B22" s="137"/>
      <c r="C22" s="132"/>
      <c r="D22" s="137"/>
      <c r="E22" s="186"/>
      <c r="F22" s="132"/>
      <c r="G22" s="138"/>
      <c r="H22" s="138"/>
      <c r="I22" s="138"/>
      <c r="J22" s="139">
        <v>247250</v>
      </c>
      <c r="K22" s="192"/>
      <c r="L22" s="177"/>
      <c r="M22" s="139"/>
      <c r="N22" s="140"/>
    </row>
    <row r="23" spans="1:14" ht="15.75" hidden="1" customHeight="1" x14ac:dyDescent="0.25">
      <c r="A23" s="27"/>
      <c r="B23" s="137"/>
      <c r="C23" s="132"/>
      <c r="D23" s="137"/>
      <c r="E23" s="186"/>
      <c r="F23" s="132"/>
      <c r="G23" s="138"/>
      <c r="H23" s="138"/>
      <c r="I23" s="138"/>
      <c r="J23" s="139"/>
      <c r="K23" s="192"/>
      <c r="L23" s="177"/>
      <c r="M23" s="139"/>
      <c r="N23" s="140"/>
    </row>
    <row r="24" spans="1:14" ht="15.75" customHeight="1" x14ac:dyDescent="0.25">
      <c r="A24" s="27"/>
      <c r="B24" s="137"/>
      <c r="C24" s="132"/>
      <c r="D24" s="137"/>
      <c r="E24" s="186"/>
      <c r="F24" s="141"/>
      <c r="G24" s="138"/>
      <c r="H24" s="138"/>
      <c r="I24" s="138"/>
      <c r="J24" s="139"/>
      <c r="K24" s="192"/>
      <c r="L24" s="177"/>
      <c r="M24" s="139"/>
      <c r="N24" s="140"/>
    </row>
    <row r="25" spans="1:14" ht="15.75" x14ac:dyDescent="0.25">
      <c r="A25" s="27"/>
      <c r="B25" s="137"/>
      <c r="C25" s="132" t="s">
        <v>355</v>
      </c>
      <c r="D25" s="137">
        <v>2420000</v>
      </c>
      <c r="E25" s="186"/>
      <c r="F25" s="141" t="s">
        <v>943</v>
      </c>
      <c r="G25" s="138"/>
      <c r="H25" s="138"/>
      <c r="I25" s="138" t="s">
        <v>346</v>
      </c>
      <c r="J25" s="139">
        <v>93350</v>
      </c>
      <c r="K25" s="192"/>
      <c r="L25" s="177">
        <v>70000</v>
      </c>
      <c r="M25" s="139"/>
      <c r="N25" s="140"/>
    </row>
    <row r="26" spans="1:14" ht="15.75" x14ac:dyDescent="0.25">
      <c r="A26" s="27"/>
      <c r="B26" s="137"/>
      <c r="C26" s="132"/>
      <c r="D26" s="137"/>
      <c r="E26" s="186"/>
      <c r="F26" s="132"/>
      <c r="G26" s="138"/>
      <c r="H26" s="138"/>
      <c r="I26" s="138"/>
      <c r="J26" s="139">
        <v>182450</v>
      </c>
      <c r="K26" s="192"/>
      <c r="L26" s="177">
        <v>220000</v>
      </c>
      <c r="M26" s="139"/>
      <c r="N26" s="140"/>
    </row>
    <row r="27" spans="1:14" ht="15.75" x14ac:dyDescent="0.25">
      <c r="A27" s="27"/>
      <c r="B27" s="137"/>
      <c r="C27" s="132"/>
      <c r="D27" s="137"/>
      <c r="E27" s="186"/>
      <c r="F27" s="132"/>
      <c r="G27" s="138"/>
      <c r="H27" s="138"/>
      <c r="I27" s="138"/>
      <c r="J27" s="139">
        <v>182450</v>
      </c>
      <c r="K27" s="192"/>
      <c r="L27" s="177">
        <v>220000</v>
      </c>
      <c r="M27" s="139"/>
      <c r="N27" s="140"/>
    </row>
    <row r="28" spans="1:14" ht="15.75" x14ac:dyDescent="0.25">
      <c r="A28" s="27"/>
      <c r="B28" s="137"/>
      <c r="C28" s="132"/>
      <c r="D28" s="137"/>
      <c r="E28" s="186"/>
      <c r="F28" s="132"/>
      <c r="G28" s="138"/>
      <c r="H28" s="138"/>
      <c r="I28" s="138"/>
      <c r="J28" s="139">
        <v>182450</v>
      </c>
      <c r="K28" s="192"/>
      <c r="L28" s="177">
        <v>220000</v>
      </c>
      <c r="M28" s="139"/>
      <c r="N28" s="140"/>
    </row>
    <row r="29" spans="1:14" ht="15.75" x14ac:dyDescent="0.25">
      <c r="A29" s="27"/>
      <c r="B29" s="137"/>
      <c r="C29" s="132"/>
      <c r="D29" s="137"/>
      <c r="E29" s="186"/>
      <c r="F29" s="132"/>
      <c r="G29" s="138"/>
      <c r="H29" s="138"/>
      <c r="I29" s="138"/>
      <c r="J29" s="139">
        <v>100000</v>
      </c>
      <c r="K29" s="192"/>
      <c r="L29" s="177"/>
      <c r="M29" s="139"/>
      <c r="N29" s="140"/>
    </row>
    <row r="30" spans="1:14" ht="15.75" hidden="1" customHeight="1" x14ac:dyDescent="0.25">
      <c r="A30" s="27"/>
      <c r="B30" s="137"/>
      <c r="C30" s="132"/>
      <c r="D30" s="137"/>
      <c r="E30" s="186"/>
      <c r="F30" s="132"/>
      <c r="G30" s="138"/>
      <c r="H30" s="138"/>
      <c r="I30" s="138"/>
      <c r="J30" s="139"/>
      <c r="K30" s="192"/>
      <c r="L30" s="177"/>
      <c r="M30" s="139"/>
      <c r="N30" s="140"/>
    </row>
    <row r="31" spans="1:14" ht="15.75" hidden="1" customHeight="1" x14ac:dyDescent="0.25">
      <c r="A31" s="27"/>
      <c r="B31" s="137"/>
      <c r="C31" s="141"/>
      <c r="D31" s="175"/>
      <c r="E31" s="186"/>
      <c r="F31" s="141"/>
      <c r="G31" s="138"/>
      <c r="H31" s="138"/>
      <c r="I31" s="138"/>
      <c r="J31" s="139"/>
      <c r="K31" s="192"/>
      <c r="L31" s="177"/>
      <c r="M31" s="139"/>
      <c r="N31" s="140"/>
    </row>
    <row r="32" spans="1:14" ht="15.75" customHeight="1" x14ac:dyDescent="0.25">
      <c r="A32" s="27"/>
      <c r="B32" s="137"/>
      <c r="C32" s="141"/>
      <c r="D32" s="137"/>
      <c r="E32" s="186"/>
      <c r="F32" s="141"/>
      <c r="G32" s="138"/>
      <c r="H32" s="138"/>
      <c r="I32" s="138"/>
      <c r="J32" s="139"/>
      <c r="K32" s="192"/>
      <c r="L32" s="177"/>
      <c r="M32" s="139"/>
      <c r="N32" s="140"/>
    </row>
    <row r="33" spans="1:14" ht="15.75" customHeight="1" x14ac:dyDescent="0.25">
      <c r="A33" s="27"/>
      <c r="B33" s="137"/>
      <c r="C33" s="132" t="s">
        <v>213</v>
      </c>
      <c r="D33" s="175"/>
      <c r="F33" s="141"/>
      <c r="G33" s="138"/>
      <c r="H33" s="138"/>
      <c r="I33" s="138"/>
      <c r="J33" s="139"/>
      <c r="K33" s="192"/>
      <c r="L33" s="177"/>
      <c r="M33" s="139"/>
      <c r="N33" s="140"/>
    </row>
    <row r="34" spans="1:14" ht="15.75" x14ac:dyDescent="0.25">
      <c r="A34" s="27"/>
      <c r="B34" s="137"/>
      <c r="C34" s="181"/>
      <c r="D34" s="137">
        <v>1980000</v>
      </c>
      <c r="E34" s="186"/>
      <c r="F34" s="132" t="s">
        <v>424</v>
      </c>
      <c r="G34" s="138"/>
      <c r="H34" s="138"/>
      <c r="I34" s="138" t="s">
        <v>346</v>
      </c>
      <c r="J34" s="139">
        <v>71885</v>
      </c>
      <c r="K34" s="192"/>
      <c r="L34" s="177">
        <v>180000</v>
      </c>
      <c r="M34" s="139"/>
      <c r="N34" s="140"/>
    </row>
    <row r="35" spans="1:14" ht="15.75" x14ac:dyDescent="0.25">
      <c r="A35" s="27"/>
      <c r="B35" s="137"/>
      <c r="C35" s="132"/>
      <c r="D35" s="137"/>
      <c r="E35" s="186"/>
      <c r="F35" s="132"/>
      <c r="G35" s="138"/>
      <c r="H35" s="138"/>
      <c r="I35" s="138"/>
      <c r="J35" s="139">
        <v>139520</v>
      </c>
      <c r="K35" s="192"/>
      <c r="L35" s="177">
        <v>180000</v>
      </c>
      <c r="M35" s="139"/>
      <c r="N35" s="140"/>
    </row>
    <row r="36" spans="1:14" ht="15.75" x14ac:dyDescent="0.25">
      <c r="A36" s="27"/>
      <c r="B36" s="137"/>
      <c r="C36" s="132"/>
      <c r="D36" s="137"/>
      <c r="E36" s="186"/>
      <c r="F36" s="132"/>
      <c r="G36" s="138"/>
      <c r="H36" s="138"/>
      <c r="I36" s="138"/>
      <c r="J36" s="139">
        <v>139520</v>
      </c>
      <c r="K36" s="192"/>
      <c r="L36" s="177">
        <v>180000</v>
      </c>
      <c r="M36" s="139"/>
      <c r="N36" s="140"/>
    </row>
    <row r="37" spans="1:14" ht="15.75" x14ac:dyDescent="0.25">
      <c r="A37" s="27"/>
      <c r="B37" s="137"/>
      <c r="C37" s="181"/>
      <c r="D37" s="137"/>
      <c r="E37" s="186"/>
      <c r="F37" s="181"/>
      <c r="G37" s="138"/>
      <c r="H37" s="138"/>
      <c r="I37" s="138"/>
      <c r="J37" s="139">
        <v>139520</v>
      </c>
      <c r="K37" s="192"/>
      <c r="L37" s="177"/>
      <c r="M37" s="139"/>
      <c r="N37" s="140"/>
    </row>
    <row r="38" spans="1:14" ht="15.75" x14ac:dyDescent="0.25">
      <c r="A38" s="27"/>
      <c r="B38" s="137"/>
      <c r="C38" s="181"/>
      <c r="D38" s="137"/>
      <c r="E38" s="186"/>
      <c r="F38" s="181"/>
      <c r="G38" s="138"/>
      <c r="H38" s="138"/>
      <c r="I38" s="138"/>
      <c r="J38" s="139">
        <v>139520</v>
      </c>
      <c r="K38" s="192"/>
      <c r="L38" s="177"/>
      <c r="M38" s="139"/>
      <c r="N38" s="140"/>
    </row>
    <row r="39" spans="1:14" ht="15.75" x14ac:dyDescent="0.25">
      <c r="A39" s="27"/>
      <c r="B39" s="137"/>
      <c r="C39" s="181"/>
      <c r="D39" s="137"/>
      <c r="E39" s="186"/>
      <c r="F39" s="181"/>
      <c r="G39" s="138"/>
      <c r="H39" s="138"/>
      <c r="I39" s="138"/>
      <c r="J39" s="139"/>
      <c r="K39" s="192"/>
      <c r="L39" s="177"/>
      <c r="M39" s="139"/>
      <c r="N39" s="140"/>
    </row>
    <row r="40" spans="1:14" ht="15.75" x14ac:dyDescent="0.25">
      <c r="A40" s="27"/>
      <c r="B40" s="137"/>
      <c r="C40" s="132" t="s">
        <v>99</v>
      </c>
      <c r="D40" s="137">
        <v>1650000</v>
      </c>
      <c r="E40" s="186"/>
      <c r="F40" s="132" t="s">
        <v>353</v>
      </c>
      <c r="G40" s="138"/>
      <c r="H40" s="138"/>
      <c r="I40" s="138" t="s">
        <v>346</v>
      </c>
      <c r="J40" s="139">
        <v>65000</v>
      </c>
      <c r="K40" s="192"/>
      <c r="L40" s="177">
        <v>150000</v>
      </c>
      <c r="M40" s="139"/>
      <c r="N40" s="140"/>
    </row>
    <row r="41" spans="1:14" ht="15.75" x14ac:dyDescent="0.25">
      <c r="A41" s="27"/>
      <c r="B41" s="137"/>
      <c r="C41" s="132"/>
      <c r="D41" s="137"/>
      <c r="E41" s="186"/>
      <c r="F41" s="132"/>
      <c r="G41" s="138"/>
      <c r="H41" s="138"/>
      <c r="I41" s="138"/>
      <c r="J41" s="139">
        <v>125750</v>
      </c>
      <c r="K41" s="192"/>
      <c r="L41" s="177">
        <v>150000</v>
      </c>
      <c r="M41" s="139"/>
      <c r="N41" s="140"/>
    </row>
    <row r="42" spans="1:14" ht="15.75" x14ac:dyDescent="0.25">
      <c r="A42" s="27"/>
      <c r="B42" s="137"/>
      <c r="C42" s="132"/>
      <c r="D42" s="137"/>
      <c r="E42" s="186"/>
      <c r="F42" s="132"/>
      <c r="G42" s="138"/>
      <c r="H42" s="138"/>
      <c r="I42" s="138"/>
      <c r="J42" s="139">
        <v>125750</v>
      </c>
      <c r="K42" s="192"/>
      <c r="L42" s="177">
        <v>150000</v>
      </c>
      <c r="M42" s="139"/>
      <c r="N42" s="140"/>
    </row>
    <row r="43" spans="1:14" ht="15.75" x14ac:dyDescent="0.25">
      <c r="A43" s="27"/>
      <c r="B43" s="137"/>
      <c r="C43" s="132"/>
      <c r="D43" s="137"/>
      <c r="E43" s="186"/>
      <c r="F43" s="132"/>
      <c r="G43" s="138"/>
      <c r="H43" s="138"/>
      <c r="I43" s="138"/>
      <c r="J43" s="139">
        <v>125750</v>
      </c>
      <c r="K43" s="192"/>
      <c r="L43" s="177"/>
      <c r="M43" s="139"/>
      <c r="N43" s="140"/>
    </row>
    <row r="44" spans="1:14" ht="15.75" x14ac:dyDescent="0.25">
      <c r="A44" s="27"/>
      <c r="B44" s="137"/>
      <c r="C44" s="181"/>
      <c r="D44" s="137"/>
      <c r="E44" s="186"/>
      <c r="G44" s="138"/>
      <c r="H44" s="138"/>
      <c r="I44" s="138"/>
      <c r="J44" s="139">
        <v>125750</v>
      </c>
      <c r="K44" s="192"/>
      <c r="L44" s="177"/>
      <c r="M44" s="139"/>
      <c r="N44" s="140"/>
    </row>
    <row r="45" spans="1:14" ht="15.75" x14ac:dyDescent="0.25">
      <c r="A45" s="27"/>
      <c r="B45" s="137"/>
      <c r="D45" s="175"/>
      <c r="E45" s="186"/>
      <c r="G45" s="138"/>
      <c r="H45" s="138"/>
      <c r="I45" s="138"/>
      <c r="J45" s="139"/>
      <c r="K45" s="192"/>
      <c r="L45" s="177"/>
      <c r="M45" s="139"/>
      <c r="N45" s="140"/>
    </row>
    <row r="46" spans="1:14" ht="31.5" x14ac:dyDescent="0.25">
      <c r="A46" s="27"/>
      <c r="B46" s="137"/>
      <c r="C46" s="132"/>
      <c r="D46" s="137"/>
      <c r="E46" s="186"/>
      <c r="F46" s="132" t="s">
        <v>347</v>
      </c>
      <c r="G46" s="138"/>
      <c r="H46" s="138"/>
      <c r="I46" s="138" t="s">
        <v>216</v>
      </c>
      <c r="J46" s="139">
        <v>27665</v>
      </c>
      <c r="K46" s="192"/>
      <c r="L46" s="177"/>
      <c r="M46" s="139"/>
      <c r="N46" s="140"/>
    </row>
    <row r="47" spans="1:14" ht="15.75" x14ac:dyDescent="0.25">
      <c r="A47" s="27"/>
      <c r="B47" s="137"/>
      <c r="C47" s="132"/>
      <c r="D47" s="137"/>
      <c r="E47" s="186"/>
      <c r="F47" s="132"/>
      <c r="G47" s="138"/>
      <c r="H47" s="138"/>
      <c r="I47" s="138"/>
      <c r="J47" s="139">
        <v>76580</v>
      </c>
      <c r="K47" s="192"/>
      <c r="L47" s="177"/>
      <c r="M47" s="139"/>
      <c r="N47" s="140"/>
    </row>
    <row r="48" spans="1:14" ht="15.75" x14ac:dyDescent="0.25">
      <c r="A48" s="27"/>
      <c r="B48" s="137"/>
      <c r="C48" s="132"/>
      <c r="D48" s="137"/>
      <c r="E48" s="186"/>
      <c r="F48" s="132"/>
      <c r="G48" s="138"/>
      <c r="H48" s="138"/>
      <c r="I48" s="138"/>
      <c r="J48" s="139">
        <v>76580</v>
      </c>
      <c r="K48" s="192"/>
      <c r="L48" s="177"/>
      <c r="M48" s="139"/>
      <c r="N48" s="140"/>
    </row>
    <row r="49" spans="1:15" ht="15.75" x14ac:dyDescent="0.25">
      <c r="A49" s="27"/>
      <c r="B49" s="137"/>
      <c r="C49" s="132"/>
      <c r="D49" s="137"/>
      <c r="E49" s="186"/>
      <c r="F49" s="132"/>
      <c r="G49" s="138"/>
      <c r="H49" s="138"/>
      <c r="I49" s="138"/>
      <c r="J49" s="139">
        <v>76580</v>
      </c>
      <c r="K49" s="192"/>
      <c r="L49" s="177"/>
      <c r="M49" s="139"/>
      <c r="N49" s="140"/>
    </row>
    <row r="50" spans="1:15" ht="15.75" x14ac:dyDescent="0.25">
      <c r="A50" s="27"/>
      <c r="B50" s="137"/>
      <c r="C50" s="132"/>
      <c r="D50" s="137"/>
      <c r="E50" s="186"/>
      <c r="F50" s="132"/>
      <c r="G50" s="138"/>
      <c r="H50" s="138"/>
      <c r="I50" s="138"/>
      <c r="J50" s="139"/>
      <c r="K50" s="192" t="s">
        <v>614</v>
      </c>
      <c r="L50" s="177"/>
      <c r="M50" s="139"/>
      <c r="N50" s="140"/>
    </row>
    <row r="51" spans="1:15" ht="15.75" x14ac:dyDescent="0.25">
      <c r="A51" s="27"/>
      <c r="B51" s="137"/>
      <c r="C51" s="132"/>
      <c r="D51" s="137"/>
      <c r="E51" s="186"/>
      <c r="F51" s="132"/>
      <c r="G51" s="138"/>
      <c r="H51" s="138"/>
      <c r="I51" s="138"/>
      <c r="J51" s="139"/>
      <c r="K51" s="192" t="s">
        <v>614</v>
      </c>
      <c r="L51" s="177"/>
      <c r="M51" s="139"/>
      <c r="N51" s="140"/>
    </row>
    <row r="52" spans="1:15" ht="78.75" x14ac:dyDescent="0.25">
      <c r="A52" s="27"/>
      <c r="B52" s="137"/>
      <c r="C52" s="132"/>
      <c r="D52" s="137"/>
      <c r="E52" s="186"/>
      <c r="F52" s="132" t="s">
        <v>348</v>
      </c>
      <c r="G52" s="138"/>
      <c r="H52" s="138"/>
      <c r="I52" s="138" t="s">
        <v>217</v>
      </c>
      <c r="J52" s="139"/>
      <c r="K52" s="192" t="s">
        <v>941</v>
      </c>
      <c r="L52" s="177"/>
      <c r="M52" s="139"/>
      <c r="N52" s="140"/>
    </row>
    <row r="53" spans="1:15" ht="15.75" x14ac:dyDescent="0.25">
      <c r="A53" s="27"/>
      <c r="B53" s="137"/>
      <c r="C53" s="132"/>
      <c r="D53" s="137"/>
      <c r="E53" s="186"/>
      <c r="F53" s="132"/>
      <c r="G53" s="138"/>
      <c r="H53" s="138"/>
      <c r="I53" s="138"/>
      <c r="J53" s="139">
        <v>54350</v>
      </c>
      <c r="K53" s="192" t="s">
        <v>804</v>
      </c>
      <c r="L53" s="177"/>
      <c r="M53" s="139"/>
      <c r="N53" s="140"/>
    </row>
    <row r="54" spans="1:15" ht="15.75" x14ac:dyDescent="0.25">
      <c r="A54" s="27"/>
      <c r="B54" s="137"/>
      <c r="C54" s="132"/>
      <c r="D54" s="137"/>
      <c r="E54" s="186"/>
      <c r="F54" s="132"/>
      <c r="G54" s="138"/>
      <c r="H54" s="138"/>
      <c r="I54" s="138"/>
      <c r="J54" s="139">
        <v>108700</v>
      </c>
      <c r="K54" s="192" t="s">
        <v>816</v>
      </c>
      <c r="L54" s="177"/>
      <c r="M54" s="139"/>
      <c r="N54" s="140"/>
    </row>
    <row r="55" spans="1:15" ht="15.75" x14ac:dyDescent="0.25">
      <c r="A55" s="27"/>
      <c r="B55" s="137"/>
      <c r="C55" s="132"/>
      <c r="D55" s="137"/>
      <c r="E55" s="186"/>
      <c r="F55" s="132"/>
      <c r="G55" s="138"/>
      <c r="H55" s="138"/>
      <c r="I55" s="138"/>
      <c r="J55" s="139">
        <v>108700</v>
      </c>
      <c r="K55" s="192" t="s">
        <v>832</v>
      </c>
      <c r="L55" s="177"/>
      <c r="M55" s="139"/>
      <c r="N55" s="140"/>
    </row>
    <row r="56" spans="1:15" ht="15.75" x14ac:dyDescent="0.25">
      <c r="A56" s="27"/>
      <c r="B56" s="137"/>
      <c r="C56" s="132"/>
      <c r="D56" s="137"/>
      <c r="E56" s="186"/>
      <c r="F56" s="132"/>
      <c r="G56" s="138"/>
      <c r="H56" s="138"/>
      <c r="I56" s="138"/>
      <c r="J56" s="139">
        <v>108700</v>
      </c>
      <c r="K56" s="192" t="s">
        <v>614</v>
      </c>
      <c r="L56" s="177"/>
      <c r="M56" s="139"/>
      <c r="N56" s="140"/>
    </row>
    <row r="57" spans="1:15" ht="15.75" x14ac:dyDescent="0.25">
      <c r="A57" s="27"/>
      <c r="B57" s="137"/>
      <c r="C57" s="132"/>
      <c r="D57" s="137"/>
      <c r="E57" s="186"/>
      <c r="F57" s="132"/>
      <c r="G57" s="138"/>
      <c r="H57" s="138"/>
      <c r="I57" s="138"/>
      <c r="J57" s="139"/>
      <c r="K57" s="192" t="s">
        <v>614</v>
      </c>
      <c r="L57" s="177"/>
      <c r="M57" s="139"/>
      <c r="N57" s="140"/>
    </row>
    <row r="58" spans="1:15" ht="78.75" x14ac:dyDescent="0.25">
      <c r="A58" s="27"/>
      <c r="B58" s="137"/>
      <c r="C58" s="132"/>
      <c r="D58" s="137"/>
      <c r="E58" s="186"/>
      <c r="F58" s="132" t="s">
        <v>348</v>
      </c>
      <c r="G58" s="138"/>
      <c r="H58" s="138"/>
      <c r="I58" s="138" t="s">
        <v>389</v>
      </c>
      <c r="J58" s="139"/>
      <c r="K58" s="192" t="s">
        <v>940</v>
      </c>
      <c r="L58" s="177"/>
      <c r="M58" s="139"/>
      <c r="N58" s="140"/>
    </row>
    <row r="59" spans="1:15" ht="15.75" x14ac:dyDescent="0.25">
      <c r="A59" s="27"/>
      <c r="B59" s="137"/>
      <c r="C59" s="132"/>
      <c r="D59" s="137"/>
      <c r="E59" s="186"/>
      <c r="F59" s="132"/>
      <c r="G59" s="138"/>
      <c r="H59" s="138"/>
      <c r="I59" s="138"/>
      <c r="J59" s="139"/>
      <c r="K59" s="192" t="s">
        <v>802</v>
      </c>
      <c r="L59" s="177"/>
      <c r="M59" s="139"/>
      <c r="N59" s="140"/>
    </row>
    <row r="60" spans="1:15" ht="15.75" x14ac:dyDescent="0.25">
      <c r="A60" s="27"/>
      <c r="B60" s="137"/>
      <c r="C60" s="132"/>
      <c r="D60" s="137"/>
      <c r="E60" s="186"/>
      <c r="F60" s="132"/>
      <c r="G60" s="138"/>
      <c r="H60" s="138"/>
      <c r="I60" s="138"/>
      <c r="J60" s="139"/>
      <c r="K60" s="192" t="s">
        <v>818</v>
      </c>
      <c r="L60" s="177"/>
      <c r="M60" s="139"/>
      <c r="N60" s="140"/>
    </row>
    <row r="61" spans="1:15" ht="15.75" x14ac:dyDescent="0.25">
      <c r="A61" s="27"/>
      <c r="B61" s="137"/>
      <c r="C61" s="132"/>
      <c r="D61" s="137"/>
      <c r="E61" s="186"/>
      <c r="F61" s="132"/>
      <c r="G61" s="138"/>
      <c r="H61" s="138"/>
      <c r="I61" s="138"/>
      <c r="J61" s="139"/>
      <c r="K61" s="192" t="s">
        <v>830</v>
      </c>
      <c r="L61" s="177"/>
      <c r="M61" s="139"/>
      <c r="N61" s="140"/>
    </row>
    <row r="62" spans="1:15" ht="15.75" x14ac:dyDescent="0.25">
      <c r="A62" s="27"/>
      <c r="B62" s="137"/>
      <c r="C62" s="132"/>
      <c r="D62" s="137"/>
      <c r="E62" s="186"/>
      <c r="F62" s="132"/>
      <c r="G62" s="138"/>
      <c r="H62" s="138"/>
      <c r="I62" s="138"/>
      <c r="J62" s="139"/>
      <c r="K62" s="192" t="s">
        <v>614</v>
      </c>
      <c r="L62" s="177"/>
      <c r="M62" s="139"/>
      <c r="N62" s="140"/>
    </row>
    <row r="63" spans="1:15" ht="31.5" x14ac:dyDescent="0.25">
      <c r="A63" s="27"/>
      <c r="B63" s="24"/>
      <c r="C63" s="142" t="s">
        <v>218</v>
      </c>
      <c r="D63" s="91">
        <v>1023055</v>
      </c>
      <c r="E63" s="186"/>
      <c r="F63" s="142"/>
      <c r="G63" s="138" t="s">
        <v>215</v>
      </c>
      <c r="H63" s="138">
        <v>10</v>
      </c>
      <c r="I63" s="138"/>
      <c r="J63" s="139"/>
      <c r="K63" s="192"/>
      <c r="L63" s="177"/>
      <c r="M63" s="139"/>
      <c r="N63" s="27"/>
      <c r="O63" s="143"/>
    </row>
    <row r="64" spans="1:15" ht="78.75" x14ac:dyDescent="0.25">
      <c r="A64" s="27"/>
      <c r="B64" s="24"/>
      <c r="C64" s="50"/>
      <c r="D64" s="24"/>
      <c r="E64" s="186"/>
      <c r="F64" s="50" t="s">
        <v>348</v>
      </c>
      <c r="G64" s="138"/>
      <c r="H64" s="138"/>
      <c r="I64" s="138" t="s">
        <v>219</v>
      </c>
      <c r="J64" s="139">
        <v>17121</v>
      </c>
      <c r="K64" s="192"/>
      <c r="L64" s="278"/>
      <c r="M64" s="139"/>
      <c r="N64" s="27"/>
      <c r="O64" s="143"/>
    </row>
    <row r="65" spans="1:15" ht="15.75" x14ac:dyDescent="0.25">
      <c r="A65" s="27"/>
      <c r="B65" s="24"/>
      <c r="C65" s="142"/>
      <c r="D65" s="24"/>
      <c r="E65" s="186"/>
      <c r="F65" s="142"/>
      <c r="G65" s="138"/>
      <c r="H65" s="138"/>
      <c r="I65" s="138"/>
      <c r="J65" s="139">
        <v>34241</v>
      </c>
      <c r="K65" s="192" t="s">
        <v>803</v>
      </c>
      <c r="L65" s="247">
        <v>6500</v>
      </c>
      <c r="M65" s="139"/>
      <c r="N65" s="27"/>
      <c r="O65" s="143"/>
    </row>
    <row r="66" spans="1:15" ht="15.75" x14ac:dyDescent="0.25">
      <c r="A66" s="27"/>
      <c r="B66" s="24"/>
      <c r="C66" s="142"/>
      <c r="D66" s="24"/>
      <c r="E66" s="186"/>
      <c r="F66" s="142"/>
      <c r="G66" s="138"/>
      <c r="H66" s="138"/>
      <c r="I66" s="138"/>
      <c r="J66" s="139">
        <v>34241</v>
      </c>
      <c r="K66" s="192" t="s">
        <v>815</v>
      </c>
      <c r="L66" s="247">
        <v>34650</v>
      </c>
      <c r="M66" s="139"/>
      <c r="N66" s="27"/>
      <c r="O66" s="143"/>
    </row>
    <row r="67" spans="1:15" ht="15.75" x14ac:dyDescent="0.25">
      <c r="A67" s="27"/>
      <c r="B67" s="24"/>
      <c r="C67" s="142"/>
      <c r="D67" s="24"/>
      <c r="E67" s="186"/>
      <c r="F67" s="142"/>
      <c r="G67" s="138"/>
      <c r="H67" s="138"/>
      <c r="I67" s="138"/>
      <c r="J67" s="139">
        <v>34241</v>
      </c>
      <c r="K67" s="192" t="s">
        <v>831</v>
      </c>
      <c r="L67" s="247">
        <v>34651</v>
      </c>
      <c r="M67" s="139"/>
      <c r="N67" s="27"/>
      <c r="O67" s="143"/>
    </row>
    <row r="68" spans="1:15" ht="15.75" x14ac:dyDescent="0.25">
      <c r="A68" s="27"/>
      <c r="B68" s="24"/>
      <c r="C68" s="142"/>
      <c r="D68" s="24"/>
      <c r="E68" s="186"/>
      <c r="F68" s="142"/>
      <c r="G68" s="138"/>
      <c r="H68" s="138"/>
      <c r="I68" s="138"/>
      <c r="J68" s="139"/>
      <c r="K68" s="192" t="s">
        <v>614</v>
      </c>
      <c r="L68" s="247">
        <v>34651</v>
      </c>
      <c r="M68" s="139"/>
      <c r="N68" s="27"/>
      <c r="O68" s="143"/>
    </row>
    <row r="69" spans="1:15" ht="15.75" x14ac:dyDescent="0.25">
      <c r="A69" s="27"/>
      <c r="B69" s="24"/>
      <c r="C69" s="142"/>
      <c r="D69" s="24"/>
      <c r="E69" s="186"/>
      <c r="F69" s="142"/>
      <c r="G69" s="138"/>
      <c r="H69" s="138"/>
      <c r="I69" s="138"/>
      <c r="J69" s="139"/>
      <c r="K69" s="192" t="s">
        <v>614</v>
      </c>
      <c r="L69" s="247"/>
      <c r="M69" s="139"/>
      <c r="N69" s="27"/>
      <c r="O69" s="143"/>
    </row>
    <row r="70" spans="1:15" ht="15.75" x14ac:dyDescent="0.25">
      <c r="A70" s="27"/>
      <c r="B70" s="24"/>
      <c r="C70" s="142"/>
      <c r="D70" s="24"/>
      <c r="E70" s="186"/>
      <c r="F70" s="142"/>
      <c r="G70" s="138"/>
      <c r="H70" s="138"/>
      <c r="I70" s="138" t="s">
        <v>220</v>
      </c>
      <c r="J70" s="139"/>
      <c r="K70" s="192" t="s">
        <v>796</v>
      </c>
      <c r="L70" s="247">
        <v>10949</v>
      </c>
      <c r="M70" s="139"/>
      <c r="N70" s="27"/>
      <c r="O70" s="143"/>
    </row>
    <row r="71" spans="1:15" ht="31.5" x14ac:dyDescent="0.25">
      <c r="A71" s="27"/>
      <c r="B71" s="24"/>
      <c r="C71" s="50"/>
      <c r="D71" s="24"/>
      <c r="E71" s="186"/>
      <c r="F71" s="132" t="s">
        <v>347</v>
      </c>
      <c r="G71" s="138"/>
      <c r="H71" s="138"/>
      <c r="J71" s="139">
        <v>29349</v>
      </c>
      <c r="K71" s="192" t="s">
        <v>806</v>
      </c>
      <c r="L71" s="247">
        <v>58356</v>
      </c>
      <c r="M71" s="139"/>
      <c r="N71" s="27"/>
      <c r="O71" s="143"/>
    </row>
    <row r="72" spans="1:15" ht="15.75" x14ac:dyDescent="0.25">
      <c r="A72" s="27"/>
      <c r="B72" s="24"/>
      <c r="C72" s="142"/>
      <c r="D72" s="24"/>
      <c r="E72" s="186"/>
      <c r="F72" s="142"/>
      <c r="G72" s="138"/>
      <c r="H72" s="138"/>
      <c r="I72" s="138"/>
      <c r="J72" s="139">
        <v>58698</v>
      </c>
      <c r="K72" s="192" t="s">
        <v>820</v>
      </c>
      <c r="L72" s="247">
        <v>58355</v>
      </c>
      <c r="M72" s="139"/>
      <c r="N72" s="27"/>
      <c r="O72" s="143"/>
    </row>
    <row r="73" spans="1:15" ht="15.75" x14ac:dyDescent="0.25">
      <c r="A73" s="27"/>
      <c r="B73" s="24"/>
      <c r="C73" s="142"/>
      <c r="D73" s="24"/>
      <c r="E73" s="186"/>
      <c r="F73" s="142"/>
      <c r="G73" s="138"/>
      <c r="H73" s="138"/>
      <c r="I73" s="138"/>
      <c r="J73" s="139">
        <v>58698</v>
      </c>
      <c r="K73" s="192" t="s">
        <v>835</v>
      </c>
      <c r="L73" s="247">
        <v>58355</v>
      </c>
      <c r="M73" s="139"/>
      <c r="N73" s="27"/>
      <c r="O73" s="143"/>
    </row>
    <row r="74" spans="1:15" ht="15.75" x14ac:dyDescent="0.25">
      <c r="A74" s="27"/>
      <c r="B74" s="24"/>
      <c r="C74" s="142"/>
      <c r="D74" s="24"/>
      <c r="E74" s="186"/>
      <c r="F74" s="142"/>
      <c r="G74" s="138"/>
      <c r="H74" s="138"/>
      <c r="I74" s="138"/>
      <c r="J74" s="139">
        <v>58698</v>
      </c>
      <c r="K74" s="192" t="s">
        <v>944</v>
      </c>
      <c r="L74" s="247"/>
      <c r="M74" s="139"/>
      <c r="N74" s="27"/>
      <c r="O74" s="143"/>
    </row>
    <row r="75" spans="1:15" ht="15.75" x14ac:dyDescent="0.25">
      <c r="A75" s="27"/>
      <c r="B75" s="24"/>
      <c r="C75" s="142"/>
      <c r="D75" s="24"/>
      <c r="E75" s="186"/>
      <c r="F75" s="142"/>
      <c r="G75" s="138"/>
      <c r="H75" s="138"/>
      <c r="I75" s="138"/>
      <c r="J75" s="139"/>
      <c r="K75" s="192"/>
      <c r="L75" s="233"/>
      <c r="M75" s="139"/>
      <c r="N75" s="27"/>
      <c r="O75" s="143"/>
    </row>
    <row r="76" spans="1:15" ht="15.75" x14ac:dyDescent="0.25">
      <c r="A76" s="27"/>
      <c r="B76" s="24"/>
      <c r="C76" s="142"/>
      <c r="D76" s="24"/>
      <c r="E76" s="186"/>
      <c r="F76" s="142"/>
      <c r="G76" s="138"/>
      <c r="H76" s="138"/>
      <c r="I76" s="138"/>
      <c r="J76" s="139"/>
      <c r="K76" s="192"/>
      <c r="L76" s="177"/>
      <c r="M76" s="139"/>
      <c r="N76" s="27"/>
      <c r="O76" s="143"/>
    </row>
    <row r="77" spans="1:15" ht="78.75" x14ac:dyDescent="0.25">
      <c r="A77" s="27"/>
      <c r="B77" s="24"/>
      <c r="C77" s="142" t="s">
        <v>221</v>
      </c>
      <c r="D77" s="91">
        <v>242000</v>
      </c>
      <c r="E77" s="186"/>
      <c r="F77" s="50" t="s">
        <v>348</v>
      </c>
      <c r="G77" s="138" t="s">
        <v>215</v>
      </c>
      <c r="H77" s="138">
        <v>10</v>
      </c>
      <c r="I77" s="138" t="s">
        <v>389</v>
      </c>
      <c r="J77" s="139">
        <v>8153</v>
      </c>
      <c r="K77" s="192"/>
      <c r="L77" s="177"/>
      <c r="M77" s="139"/>
      <c r="N77" s="27"/>
    </row>
    <row r="78" spans="1:15" ht="15.75" x14ac:dyDescent="0.25">
      <c r="A78" s="27"/>
      <c r="B78" s="24"/>
      <c r="C78" s="142"/>
      <c r="D78" s="24"/>
      <c r="E78" s="186"/>
      <c r="F78" s="142"/>
      <c r="G78" s="138"/>
      <c r="H78" s="138"/>
      <c r="I78" s="138"/>
      <c r="J78" s="139">
        <v>16305</v>
      </c>
      <c r="K78" s="192" t="s">
        <v>795</v>
      </c>
      <c r="L78" s="247">
        <v>4127</v>
      </c>
      <c r="M78" s="139"/>
      <c r="N78" s="27"/>
    </row>
    <row r="79" spans="1:15" ht="15.75" x14ac:dyDescent="0.25">
      <c r="A79" s="27"/>
      <c r="B79" s="24"/>
      <c r="C79" s="142"/>
      <c r="D79" s="24"/>
      <c r="E79" s="186"/>
      <c r="F79" s="142"/>
      <c r="G79" s="138"/>
      <c r="H79" s="138"/>
      <c r="I79" s="138"/>
      <c r="J79" s="139">
        <v>16305</v>
      </c>
      <c r="K79" s="192" t="s">
        <v>805</v>
      </c>
      <c r="L79" s="247">
        <v>22000</v>
      </c>
      <c r="M79" s="139"/>
      <c r="N79" s="27"/>
    </row>
    <row r="80" spans="1:15" ht="15.75" x14ac:dyDescent="0.25">
      <c r="A80" s="27"/>
      <c r="B80" s="24"/>
      <c r="C80" s="142"/>
      <c r="D80" s="24"/>
      <c r="E80" s="186"/>
      <c r="F80" s="142"/>
      <c r="G80" s="138"/>
      <c r="H80" s="138"/>
      <c r="I80" s="138"/>
      <c r="J80" s="139">
        <v>16305</v>
      </c>
      <c r="K80" s="192" t="s">
        <v>817</v>
      </c>
      <c r="L80" s="247">
        <v>22000</v>
      </c>
      <c r="M80" s="139"/>
      <c r="N80" s="27"/>
    </row>
    <row r="81" spans="1:15" ht="15.75" x14ac:dyDescent="0.25">
      <c r="A81" s="27"/>
      <c r="B81" s="24"/>
      <c r="C81" s="142"/>
      <c r="D81" s="24"/>
      <c r="E81" s="186"/>
      <c r="F81" s="142"/>
      <c r="G81" s="138"/>
      <c r="H81" s="138"/>
      <c r="I81" s="138"/>
      <c r="J81" s="139"/>
      <c r="K81" s="192" t="s">
        <v>833</v>
      </c>
      <c r="L81" s="247">
        <v>22000</v>
      </c>
      <c r="M81" s="139"/>
      <c r="N81" s="27"/>
    </row>
    <row r="82" spans="1:15" ht="15.75" x14ac:dyDescent="0.25">
      <c r="A82" s="27"/>
      <c r="B82" s="24"/>
      <c r="C82" s="142"/>
      <c r="D82" s="24"/>
      <c r="E82" s="186"/>
      <c r="F82" s="142"/>
      <c r="G82" s="138"/>
      <c r="H82" s="138"/>
      <c r="I82" s="138"/>
      <c r="J82" s="139"/>
      <c r="K82" s="192" t="s">
        <v>614</v>
      </c>
      <c r="L82" s="247"/>
      <c r="M82" s="139"/>
      <c r="N82" s="27"/>
    </row>
    <row r="83" spans="1:15" ht="15.75" x14ac:dyDescent="0.25">
      <c r="A83" s="27"/>
      <c r="B83" s="24"/>
      <c r="C83" s="142"/>
      <c r="D83" s="24"/>
      <c r="E83" s="186"/>
      <c r="F83" s="142"/>
      <c r="G83" s="138"/>
      <c r="H83" s="138"/>
      <c r="I83" s="138"/>
      <c r="J83" s="139"/>
      <c r="K83" s="192"/>
      <c r="L83" s="233"/>
      <c r="M83" s="139"/>
      <c r="N83" s="27"/>
    </row>
    <row r="84" spans="1:15" ht="15.75" x14ac:dyDescent="0.25">
      <c r="A84" s="27"/>
      <c r="B84" s="24"/>
      <c r="C84" s="142" t="s">
        <v>22</v>
      </c>
      <c r="D84" s="91">
        <v>187000</v>
      </c>
      <c r="E84" s="186"/>
      <c r="F84" s="50" t="s">
        <v>387</v>
      </c>
      <c r="G84" s="138" t="s">
        <v>215</v>
      </c>
      <c r="H84" s="138">
        <v>10</v>
      </c>
      <c r="I84" s="138" t="s">
        <v>388</v>
      </c>
      <c r="J84" s="139">
        <v>5315.29</v>
      </c>
      <c r="K84" s="193" t="s">
        <v>337</v>
      </c>
      <c r="L84" s="250">
        <v>35338.379999999997</v>
      </c>
      <c r="M84" s="139"/>
      <c r="N84" s="140"/>
    </row>
    <row r="85" spans="1:15" ht="15.75" x14ac:dyDescent="0.25">
      <c r="A85" s="27"/>
      <c r="B85" s="24"/>
      <c r="C85" s="142"/>
      <c r="D85" s="24"/>
      <c r="E85" s="186"/>
      <c r="F85" s="142"/>
      <c r="G85" s="138"/>
      <c r="H85" s="138"/>
      <c r="I85" s="138"/>
      <c r="J85" s="139">
        <v>12091.31</v>
      </c>
      <c r="K85" s="193" t="s">
        <v>337</v>
      </c>
      <c r="L85" s="247">
        <v>7300</v>
      </c>
      <c r="M85" s="139"/>
      <c r="N85" s="140"/>
    </row>
    <row r="86" spans="1:15" ht="15.75" x14ac:dyDescent="0.25">
      <c r="A86" s="27"/>
      <c r="B86" s="24"/>
      <c r="C86" s="142"/>
      <c r="D86" s="24"/>
      <c r="E86" s="186"/>
      <c r="F86" s="142"/>
      <c r="G86" s="138"/>
      <c r="H86" s="138"/>
      <c r="I86" s="138"/>
      <c r="J86" s="139">
        <v>14823.26</v>
      </c>
      <c r="K86" s="193" t="s">
        <v>337</v>
      </c>
      <c r="L86" s="247"/>
      <c r="M86" s="139"/>
      <c r="N86" s="140"/>
    </row>
    <row r="87" spans="1:15" ht="15.75" x14ac:dyDescent="0.25">
      <c r="A87" s="27"/>
      <c r="B87" s="24"/>
      <c r="C87" s="142"/>
      <c r="D87" s="24"/>
      <c r="E87" s="186"/>
      <c r="F87" s="142"/>
      <c r="G87" s="138"/>
      <c r="H87" s="138"/>
      <c r="I87" s="138"/>
      <c r="J87" s="139">
        <v>18313.39</v>
      </c>
      <c r="K87" s="193" t="s">
        <v>337</v>
      </c>
      <c r="L87" s="247"/>
      <c r="M87" s="139"/>
      <c r="N87" s="140"/>
    </row>
    <row r="88" spans="1:15" ht="15.75" x14ac:dyDescent="0.25">
      <c r="A88" s="27"/>
      <c r="B88" s="24"/>
      <c r="C88" s="142"/>
      <c r="D88" s="24"/>
      <c r="E88" s="186"/>
      <c r="F88" s="142"/>
      <c r="G88" s="138"/>
      <c r="H88" s="138"/>
      <c r="I88" s="138"/>
      <c r="J88" s="139">
        <v>5383.38</v>
      </c>
      <c r="K88" s="193" t="s">
        <v>337</v>
      </c>
      <c r="L88" s="247"/>
      <c r="M88" s="139"/>
      <c r="N88" s="173"/>
      <c r="O88" s="251"/>
    </row>
    <row r="89" spans="1:15" ht="31.5" x14ac:dyDescent="0.25">
      <c r="A89" s="27"/>
      <c r="B89" s="24"/>
      <c r="C89" s="144" t="s">
        <v>574</v>
      </c>
      <c r="D89" s="91">
        <v>281600</v>
      </c>
      <c r="E89" s="186"/>
      <c r="F89" s="144"/>
      <c r="G89" s="138" t="s">
        <v>215</v>
      </c>
      <c r="H89" s="138">
        <v>10</v>
      </c>
      <c r="I89" s="138"/>
      <c r="J89" s="145"/>
      <c r="K89" s="145"/>
      <c r="L89" s="178"/>
      <c r="M89" s="139"/>
      <c r="N89" s="140"/>
    </row>
    <row r="90" spans="1:15" ht="15.75" x14ac:dyDescent="0.25">
      <c r="A90" s="27"/>
      <c r="B90" s="24"/>
      <c r="C90" s="144"/>
      <c r="D90" s="24"/>
      <c r="E90" s="186"/>
      <c r="F90" s="132"/>
      <c r="G90" s="138"/>
      <c r="H90" s="138"/>
      <c r="I90" s="138"/>
      <c r="J90" s="139">
        <v>55960</v>
      </c>
      <c r="K90" s="192"/>
      <c r="L90" s="247">
        <v>45000</v>
      </c>
      <c r="M90" s="139"/>
      <c r="N90" s="140"/>
    </row>
    <row r="91" spans="1:15" ht="15.75" x14ac:dyDescent="0.25">
      <c r="A91" s="27"/>
      <c r="B91" s="24"/>
      <c r="C91" s="144"/>
      <c r="D91" s="24"/>
      <c r="E91" s="186"/>
      <c r="F91" s="132"/>
      <c r="G91" s="138"/>
      <c r="H91" s="138"/>
      <c r="I91" s="138"/>
      <c r="J91" s="139"/>
      <c r="K91" s="192"/>
      <c r="L91" s="247"/>
      <c r="M91" s="139"/>
      <c r="N91" s="140"/>
    </row>
    <row r="92" spans="1:15" ht="15.75" x14ac:dyDescent="0.25">
      <c r="A92" s="27"/>
      <c r="B92" s="24"/>
      <c r="C92" s="144"/>
      <c r="D92" s="24"/>
      <c r="E92" s="186"/>
      <c r="F92" s="132"/>
      <c r="G92" s="138"/>
      <c r="H92" s="138"/>
      <c r="I92" s="138"/>
      <c r="J92" s="139"/>
      <c r="K92" s="192"/>
      <c r="L92" s="177"/>
      <c r="M92" s="139"/>
      <c r="N92" s="140"/>
    </row>
    <row r="93" spans="1:15" ht="15.75" x14ac:dyDescent="0.25">
      <c r="A93" s="27"/>
      <c r="B93" s="24"/>
      <c r="C93" s="144"/>
      <c r="D93" s="24"/>
      <c r="E93" s="186"/>
      <c r="F93" s="132"/>
      <c r="G93" s="138"/>
      <c r="H93" s="138"/>
      <c r="I93" s="138"/>
      <c r="J93" s="139"/>
      <c r="K93" s="192"/>
      <c r="L93" s="177"/>
      <c r="M93" s="139"/>
      <c r="N93" s="140"/>
    </row>
    <row r="94" spans="1:15" ht="111" customHeight="1" x14ac:dyDescent="0.25">
      <c r="A94" s="27"/>
      <c r="B94" s="24"/>
      <c r="C94" s="144"/>
      <c r="D94" s="24"/>
      <c r="E94" s="186"/>
      <c r="F94" s="132"/>
      <c r="G94" s="138"/>
      <c r="H94" s="138"/>
      <c r="I94" s="138" t="s">
        <v>426</v>
      </c>
      <c r="J94" s="139">
        <v>95840</v>
      </c>
      <c r="K94" s="192"/>
      <c r="L94" s="177"/>
      <c r="M94" s="139"/>
      <c r="N94" s="140"/>
    </row>
    <row r="95" spans="1:15" ht="57" customHeight="1" x14ac:dyDescent="0.25">
      <c r="A95" s="27"/>
      <c r="B95" s="24"/>
      <c r="C95" s="144"/>
      <c r="D95" s="24"/>
      <c r="E95" s="186"/>
      <c r="F95" s="132"/>
      <c r="G95" s="138"/>
      <c r="H95" s="138"/>
      <c r="I95" s="138"/>
      <c r="J95" s="139"/>
      <c r="K95" s="192"/>
      <c r="L95" s="177"/>
      <c r="M95" s="139"/>
      <c r="N95" s="140"/>
    </row>
    <row r="96" spans="1:15" ht="15.75" x14ac:dyDescent="0.25">
      <c r="A96" s="27"/>
      <c r="B96" s="24"/>
      <c r="C96" s="144"/>
      <c r="D96" s="24"/>
      <c r="E96" s="186"/>
      <c r="F96" s="144"/>
      <c r="G96" s="138"/>
      <c r="H96" s="138"/>
      <c r="I96" s="138"/>
      <c r="J96" s="139"/>
      <c r="K96" s="192"/>
      <c r="L96" s="177"/>
      <c r="M96" s="139"/>
      <c r="N96" s="140"/>
    </row>
    <row r="97" spans="1:14" ht="31.5" x14ac:dyDescent="0.25">
      <c r="A97" s="27"/>
      <c r="B97" s="24"/>
      <c r="C97" s="144" t="s">
        <v>577</v>
      </c>
      <c r="D97" s="91">
        <v>2998600</v>
      </c>
      <c r="E97" s="186"/>
      <c r="F97" s="144"/>
      <c r="G97" s="138" t="s">
        <v>215</v>
      </c>
      <c r="H97" s="138">
        <v>10</v>
      </c>
      <c r="I97" s="138"/>
      <c r="J97" s="139"/>
      <c r="K97" s="192"/>
      <c r="L97" s="177"/>
      <c r="M97" s="139"/>
      <c r="N97" s="140"/>
    </row>
    <row r="98" spans="1:14" ht="15.75" x14ac:dyDescent="0.25">
      <c r="A98" s="27"/>
      <c r="B98" s="24"/>
      <c r="C98" s="144"/>
      <c r="D98" s="24"/>
      <c r="E98" s="186"/>
      <c r="F98" s="132" t="s">
        <v>390</v>
      </c>
      <c r="G98" s="138"/>
      <c r="H98" s="138"/>
      <c r="I98" s="146" t="s">
        <v>412</v>
      </c>
      <c r="J98" s="139">
        <v>1090400</v>
      </c>
      <c r="K98" s="192" t="s">
        <v>808</v>
      </c>
      <c r="L98" s="247">
        <v>545200</v>
      </c>
      <c r="M98" s="139"/>
      <c r="N98" s="140"/>
    </row>
    <row r="99" spans="1:14" ht="94.5" x14ac:dyDescent="0.25">
      <c r="A99" s="27"/>
      <c r="B99" s="24"/>
      <c r="C99" s="144" t="s">
        <v>676</v>
      </c>
      <c r="D99" s="91">
        <v>94400</v>
      </c>
      <c r="E99" s="186"/>
      <c r="F99" s="132"/>
      <c r="G99" s="138"/>
      <c r="H99" s="138"/>
      <c r="I99" s="146"/>
      <c r="J99" s="139"/>
      <c r="L99" s="284">
        <v>272600</v>
      </c>
      <c r="M99" s="139"/>
      <c r="N99" s="140"/>
    </row>
    <row r="100" spans="1:14" ht="15.75" x14ac:dyDescent="0.25">
      <c r="A100" s="27"/>
      <c r="B100" s="24"/>
      <c r="C100" s="132" t="s">
        <v>222</v>
      </c>
      <c r="D100" s="24">
        <v>44400</v>
      </c>
      <c r="E100" s="186"/>
      <c r="F100" s="144"/>
      <c r="G100" s="138" t="s">
        <v>215</v>
      </c>
      <c r="H100" s="138">
        <v>10</v>
      </c>
      <c r="I100" s="138"/>
      <c r="J100" s="139"/>
      <c r="K100" s="192" t="s">
        <v>809</v>
      </c>
      <c r="L100" s="177"/>
      <c r="M100" s="139"/>
      <c r="N100" s="140"/>
    </row>
    <row r="101" spans="1:14" ht="15.75" x14ac:dyDescent="0.25">
      <c r="A101" s="27"/>
      <c r="B101" s="24"/>
      <c r="C101" s="132" t="s">
        <v>311</v>
      </c>
      <c r="D101" s="24">
        <v>50000</v>
      </c>
      <c r="E101" s="186"/>
      <c r="F101" s="132"/>
      <c r="G101" s="146"/>
      <c r="H101" s="138"/>
      <c r="I101" s="132"/>
      <c r="J101" s="139">
        <v>243001</v>
      </c>
      <c r="K101" s="192"/>
      <c r="L101" s="177"/>
      <c r="M101" s="139"/>
      <c r="N101" s="141"/>
    </row>
    <row r="102" spans="1:14" ht="15.75" x14ac:dyDescent="0.25">
      <c r="A102" s="27"/>
      <c r="B102" s="24"/>
      <c r="C102" s="144" t="s">
        <v>414</v>
      </c>
      <c r="D102" s="91">
        <v>58000</v>
      </c>
      <c r="E102" s="186"/>
      <c r="F102" s="144"/>
      <c r="G102" s="138"/>
      <c r="H102" s="138"/>
      <c r="I102" s="138"/>
      <c r="J102" s="139"/>
      <c r="K102" s="192"/>
      <c r="L102" s="180"/>
      <c r="M102" s="139"/>
      <c r="N102" s="140"/>
    </row>
    <row r="103" spans="1:14" ht="44.25" customHeight="1" x14ac:dyDescent="0.25">
      <c r="B103" s="137"/>
      <c r="C103" s="132" t="s">
        <v>223</v>
      </c>
      <c r="D103" s="137">
        <v>58000</v>
      </c>
      <c r="E103" s="186"/>
      <c r="F103" s="144"/>
      <c r="G103" s="146" t="s">
        <v>215</v>
      </c>
      <c r="H103" s="138">
        <v>10</v>
      </c>
      <c r="I103" s="138"/>
      <c r="J103" s="139"/>
      <c r="K103" s="192"/>
      <c r="L103" s="177"/>
      <c r="M103" s="139"/>
      <c r="N103" s="27"/>
    </row>
    <row r="104" spans="1:14" ht="15.75" x14ac:dyDescent="0.25">
      <c r="B104" s="137"/>
      <c r="C104" s="144"/>
      <c r="D104" s="137"/>
      <c r="E104" s="186"/>
      <c r="F104" s="132"/>
      <c r="G104" s="146"/>
      <c r="H104" s="138"/>
      <c r="I104" s="189"/>
      <c r="J104" s="139"/>
      <c r="K104" s="192"/>
      <c r="L104" s="177"/>
      <c r="M104" s="139"/>
      <c r="N104" s="175"/>
    </row>
    <row r="105" spans="1:14" ht="60.75" customHeight="1" x14ac:dyDescent="0.25">
      <c r="B105" s="137"/>
      <c r="C105" s="144"/>
      <c r="D105" s="137"/>
      <c r="E105" s="186"/>
      <c r="F105" s="132" t="s">
        <v>368</v>
      </c>
      <c r="G105" s="146"/>
      <c r="H105" s="138"/>
      <c r="I105" s="132" t="s">
        <v>404</v>
      </c>
      <c r="J105" s="139">
        <v>5000</v>
      </c>
      <c r="K105" s="192" t="s">
        <v>827</v>
      </c>
      <c r="L105" s="247">
        <v>1500</v>
      </c>
      <c r="M105" s="139"/>
      <c r="N105" s="27"/>
    </row>
    <row r="106" spans="1:14" ht="31.5" hidden="1" x14ac:dyDescent="0.25">
      <c r="B106" s="137"/>
      <c r="C106" s="144"/>
      <c r="D106" s="137"/>
      <c r="E106" s="186"/>
      <c r="F106" s="132" t="s">
        <v>419</v>
      </c>
      <c r="G106" s="146"/>
      <c r="H106" s="138"/>
      <c r="I106" s="132" t="s">
        <v>420</v>
      </c>
      <c r="J106" s="139">
        <v>9460</v>
      </c>
      <c r="K106" s="192"/>
      <c r="L106" s="247"/>
      <c r="M106" s="139"/>
      <c r="N106" s="141"/>
    </row>
    <row r="107" spans="1:14" ht="31.5" x14ac:dyDescent="0.25">
      <c r="B107" s="137"/>
      <c r="C107" s="144"/>
      <c r="D107" s="137"/>
      <c r="E107" s="186"/>
      <c r="F107" s="132" t="s">
        <v>368</v>
      </c>
      <c r="G107" s="146" t="s">
        <v>215</v>
      </c>
      <c r="H107" s="138">
        <v>10</v>
      </c>
      <c r="I107" s="132" t="s">
        <v>404</v>
      </c>
      <c r="J107" s="139"/>
      <c r="K107" s="192"/>
      <c r="L107" s="247"/>
      <c r="M107" s="139"/>
      <c r="N107" s="27"/>
    </row>
    <row r="108" spans="1:14" ht="15.75" x14ac:dyDescent="0.25">
      <c r="B108" s="137"/>
      <c r="C108" s="144"/>
      <c r="D108" s="137"/>
      <c r="E108" s="186"/>
      <c r="F108" s="132"/>
      <c r="G108" s="146"/>
      <c r="H108" s="138"/>
      <c r="I108" s="132"/>
      <c r="J108" s="139"/>
      <c r="K108" s="192"/>
      <c r="L108" s="247"/>
      <c r="M108" s="139"/>
      <c r="N108" s="27"/>
    </row>
    <row r="109" spans="1:14" ht="15.75" x14ac:dyDescent="0.25">
      <c r="B109" s="137"/>
      <c r="C109" s="144"/>
      <c r="D109" s="137"/>
      <c r="E109" s="186"/>
      <c r="F109" s="132"/>
      <c r="G109" s="146"/>
      <c r="H109" s="138"/>
      <c r="I109" s="132"/>
      <c r="J109" s="139"/>
      <c r="K109" s="192"/>
      <c r="L109" s="177"/>
      <c r="M109" s="139"/>
      <c r="N109" s="27"/>
    </row>
    <row r="110" spans="1:14" ht="15.75" x14ac:dyDescent="0.25">
      <c r="B110" s="137"/>
      <c r="C110" s="144"/>
      <c r="D110" s="137"/>
      <c r="E110" s="186"/>
      <c r="F110" s="132"/>
      <c r="G110" s="146"/>
      <c r="H110" s="138"/>
      <c r="I110" s="132"/>
      <c r="J110" s="139"/>
      <c r="K110" s="192"/>
      <c r="L110" s="177"/>
      <c r="M110" s="139"/>
      <c r="N110" s="27"/>
    </row>
    <row r="111" spans="1:14" ht="56.25" x14ac:dyDescent="0.25">
      <c r="B111" s="196">
        <v>2</v>
      </c>
      <c r="C111" s="149" t="s">
        <v>104</v>
      </c>
      <c r="D111" s="196">
        <f>SUM(D112:D113)</f>
        <v>237025</v>
      </c>
      <c r="E111" s="196"/>
      <c r="F111" s="149"/>
      <c r="G111" s="150"/>
      <c r="H111" s="196"/>
      <c r="I111" s="196"/>
      <c r="J111" s="152"/>
      <c r="K111" s="200"/>
      <c r="L111" s="214"/>
      <c r="M111" s="215"/>
      <c r="N111" s="27"/>
    </row>
    <row r="112" spans="1:14" ht="31.5" x14ac:dyDescent="0.25">
      <c r="A112" s="16">
        <v>1</v>
      </c>
      <c r="B112" s="148"/>
      <c r="C112" s="132" t="s">
        <v>753</v>
      </c>
      <c r="D112" s="187">
        <v>137000</v>
      </c>
      <c r="E112" s="186"/>
      <c r="F112" s="132"/>
      <c r="G112" s="146"/>
      <c r="H112" s="138"/>
      <c r="I112" s="189"/>
      <c r="J112" s="139"/>
      <c r="K112" s="192"/>
      <c r="L112" s="177"/>
      <c r="M112" s="139"/>
      <c r="N112" s="141"/>
    </row>
    <row r="113" spans="1:14" ht="47.25" x14ac:dyDescent="0.25">
      <c r="A113" s="16">
        <v>2</v>
      </c>
      <c r="B113" s="148"/>
      <c r="C113" s="132" t="s">
        <v>754</v>
      </c>
      <c r="D113" s="187">
        <v>100025</v>
      </c>
      <c r="E113" s="186"/>
      <c r="F113" s="132"/>
      <c r="G113" s="146"/>
      <c r="H113" s="138"/>
      <c r="I113" s="132"/>
      <c r="J113" s="139">
        <v>487975</v>
      </c>
      <c r="K113" s="192"/>
      <c r="L113" s="177"/>
      <c r="M113" s="139"/>
      <c r="N113" s="27"/>
    </row>
    <row r="114" spans="1:14" ht="18.75" x14ac:dyDescent="0.25">
      <c r="A114" s="27"/>
      <c r="B114" s="196">
        <v>3</v>
      </c>
      <c r="C114" s="149" t="s">
        <v>24</v>
      </c>
      <c r="D114" s="254" t="e">
        <f>D115</f>
        <v>#REF!</v>
      </c>
      <c r="E114" s="196"/>
      <c r="F114" s="149"/>
      <c r="G114" s="150"/>
      <c r="H114" s="151"/>
      <c r="I114" s="151"/>
      <c r="J114" s="152"/>
      <c r="K114" s="200"/>
      <c r="L114" s="214"/>
      <c r="M114" s="215"/>
      <c r="N114" s="140"/>
    </row>
    <row r="115" spans="1:14" ht="110.25" customHeight="1" x14ac:dyDescent="0.25">
      <c r="A115" s="27"/>
      <c r="B115" s="205"/>
      <c r="C115" s="154" t="s">
        <v>234</v>
      </c>
      <c r="D115" s="218" t="e">
        <f>D116</f>
        <v>#REF!</v>
      </c>
      <c r="E115" s="218"/>
      <c r="F115" s="154"/>
      <c r="G115" s="153"/>
      <c r="H115" s="136"/>
      <c r="I115" s="136"/>
      <c r="J115" s="152"/>
      <c r="K115" s="216"/>
      <c r="L115" s="214"/>
      <c r="M115" s="215"/>
      <c r="N115" s="140"/>
    </row>
    <row r="116" spans="1:14" ht="75" customHeight="1" x14ac:dyDescent="0.25">
      <c r="A116" s="27"/>
      <c r="B116" s="206"/>
      <c r="C116" s="154" t="s">
        <v>25</v>
      </c>
      <c r="D116" s="218" t="e">
        <f>D117+D275+D280</f>
        <v>#REF!</v>
      </c>
      <c r="E116" s="218"/>
      <c r="F116" s="213"/>
      <c r="G116" s="213"/>
      <c r="H116" s="213"/>
      <c r="I116" s="213"/>
      <c r="J116" s="213"/>
      <c r="K116" s="213"/>
      <c r="L116" s="214"/>
      <c r="M116" s="215"/>
      <c r="N116" s="173"/>
    </row>
    <row r="117" spans="1:14" ht="31.5" x14ac:dyDescent="0.25">
      <c r="A117" s="27"/>
      <c r="B117" s="206"/>
      <c r="C117" s="154" t="s">
        <v>236</v>
      </c>
      <c r="D117" s="205">
        <f>SUM(D118:D274)</f>
        <v>23090000</v>
      </c>
      <c r="E117" s="218"/>
      <c r="F117" s="218"/>
      <c r="G117" s="218"/>
      <c r="H117" s="218"/>
      <c r="I117" s="218"/>
      <c r="J117" s="218"/>
      <c r="K117" s="218"/>
      <c r="L117" s="218"/>
      <c r="M117" s="218"/>
      <c r="N117" s="173"/>
    </row>
    <row r="118" spans="1:14" ht="47.25" customHeight="1" x14ac:dyDescent="0.25">
      <c r="A118" s="27"/>
      <c r="B118" s="206"/>
      <c r="C118" s="157" t="s">
        <v>756</v>
      </c>
      <c r="D118" s="206">
        <v>6650000</v>
      </c>
      <c r="E118" s="234"/>
      <c r="F118" s="157"/>
      <c r="G118" s="153"/>
      <c r="H118" s="136"/>
      <c r="I118" s="136"/>
      <c r="J118" s="152"/>
      <c r="K118" s="216"/>
      <c r="L118" s="179"/>
      <c r="M118" s="152">
        <f>SUM(L122:L190)</f>
        <v>1295000</v>
      </c>
      <c r="N118" s="173"/>
    </row>
    <row r="119" spans="1:14" ht="15.75" hidden="1" x14ac:dyDescent="0.25">
      <c r="A119" s="27"/>
      <c r="B119" s="137"/>
      <c r="C119" s="156"/>
      <c r="D119" s="137"/>
      <c r="E119" s="186"/>
      <c r="F119" s="132"/>
      <c r="G119" s="146"/>
      <c r="H119" s="138"/>
      <c r="I119" s="138"/>
      <c r="J119" s="139"/>
      <c r="K119" s="145"/>
      <c r="L119" s="177"/>
      <c r="M119" s="139"/>
      <c r="N119" s="140"/>
    </row>
    <row r="120" spans="1:14" ht="15.75" hidden="1" x14ac:dyDescent="0.25">
      <c r="A120" s="27"/>
      <c r="B120" s="137"/>
      <c r="C120" s="156"/>
      <c r="D120" s="137"/>
      <c r="E120" s="186"/>
      <c r="F120" s="132"/>
      <c r="G120" s="146"/>
      <c r="H120" s="138"/>
      <c r="I120" s="138"/>
      <c r="J120" s="139"/>
      <c r="K120" s="145"/>
      <c r="L120" s="177"/>
      <c r="M120" s="139"/>
      <c r="N120" s="140"/>
    </row>
    <row r="121" spans="1:14" ht="15.75" x14ac:dyDescent="0.25">
      <c r="A121" s="27"/>
      <c r="B121" s="137"/>
      <c r="C121" s="270" t="s">
        <v>793</v>
      </c>
      <c r="D121" s="270"/>
      <c r="E121" s="270"/>
      <c r="F121" s="270"/>
      <c r="G121" s="270"/>
      <c r="H121" s="270"/>
      <c r="I121" s="270"/>
      <c r="J121" s="270"/>
      <c r="K121" s="270"/>
      <c r="L121" s="270"/>
      <c r="M121" s="270"/>
      <c r="N121" s="140"/>
    </row>
    <row r="122" spans="1:14" ht="18.75" x14ac:dyDescent="0.3">
      <c r="A122" s="27"/>
      <c r="B122" s="137"/>
      <c r="C122" s="283"/>
      <c r="D122" s="144"/>
      <c r="E122" s="144"/>
      <c r="F122" s="144"/>
      <c r="G122" s="144"/>
      <c r="H122" s="144"/>
      <c r="I122" s="172" t="s">
        <v>925</v>
      </c>
      <c r="J122" s="255" t="s">
        <v>774</v>
      </c>
      <c r="L122" s="256">
        <v>15000</v>
      </c>
      <c r="M122" s="144"/>
      <c r="N122" s="140"/>
    </row>
    <row r="123" spans="1:14" ht="18.75" x14ac:dyDescent="0.3">
      <c r="A123" s="27"/>
      <c r="B123" s="137"/>
      <c r="C123" s="283"/>
      <c r="D123" s="144"/>
      <c r="E123" s="144"/>
      <c r="F123" s="144"/>
      <c r="G123" s="144"/>
      <c r="H123" s="144"/>
      <c r="I123" s="172" t="s">
        <v>788</v>
      </c>
      <c r="J123" s="255" t="s">
        <v>774</v>
      </c>
      <c r="L123" s="256">
        <v>50000</v>
      </c>
      <c r="M123" s="144"/>
      <c r="N123" s="140"/>
    </row>
    <row r="124" spans="1:14" ht="18.75" x14ac:dyDescent="0.3">
      <c r="A124" s="27"/>
      <c r="B124" s="137"/>
      <c r="C124" s="283"/>
      <c r="D124" s="144"/>
      <c r="E124" s="144"/>
      <c r="F124" s="144"/>
      <c r="G124" s="144"/>
      <c r="H124" s="144"/>
      <c r="I124" s="172" t="s">
        <v>792</v>
      </c>
      <c r="J124" s="255" t="s">
        <v>774</v>
      </c>
      <c r="L124" s="256">
        <v>15000</v>
      </c>
      <c r="M124" s="144"/>
      <c r="N124" s="140"/>
    </row>
    <row r="125" spans="1:14" ht="18.75" x14ac:dyDescent="0.3">
      <c r="A125" s="27"/>
      <c r="B125" s="137"/>
      <c r="C125" s="283"/>
      <c r="D125" s="144"/>
      <c r="E125" s="144"/>
      <c r="F125" s="144"/>
      <c r="G125" s="144"/>
      <c r="H125" s="144"/>
      <c r="I125" s="172" t="s">
        <v>591</v>
      </c>
      <c r="J125" s="255" t="s">
        <v>774</v>
      </c>
      <c r="L125" s="256">
        <v>30000</v>
      </c>
      <c r="M125" s="144"/>
      <c r="N125" s="140"/>
    </row>
    <row r="126" spans="1:14" ht="18.75" x14ac:dyDescent="0.3">
      <c r="A126" s="27"/>
      <c r="B126" s="137"/>
      <c r="C126" s="283"/>
      <c r="D126" s="144"/>
      <c r="E126" s="144"/>
      <c r="F126" s="144"/>
      <c r="G126" s="144"/>
      <c r="H126" s="144"/>
      <c r="I126" s="172" t="s">
        <v>776</v>
      </c>
      <c r="J126" s="255" t="s">
        <v>774</v>
      </c>
      <c r="L126" s="256">
        <v>30000</v>
      </c>
      <c r="M126" s="144"/>
      <c r="N126" s="140"/>
    </row>
    <row r="127" spans="1:14" ht="18.75" x14ac:dyDescent="0.3">
      <c r="A127" s="27"/>
      <c r="B127" s="137"/>
      <c r="C127" s="283"/>
      <c r="D127" s="144"/>
      <c r="E127" s="144"/>
      <c r="F127" s="144"/>
      <c r="G127" s="144"/>
      <c r="H127" s="144"/>
      <c r="I127" s="172" t="s">
        <v>670</v>
      </c>
      <c r="J127" s="255" t="s">
        <v>774</v>
      </c>
      <c r="L127" s="256">
        <v>15000</v>
      </c>
      <c r="M127" s="144"/>
      <c r="N127" s="140"/>
    </row>
    <row r="128" spans="1:14" ht="18.75" x14ac:dyDescent="0.3">
      <c r="A128" s="27"/>
      <c r="B128" s="137"/>
      <c r="C128" s="283"/>
      <c r="D128" s="144"/>
      <c r="E128" s="144"/>
      <c r="F128" s="144"/>
      <c r="G128" s="144"/>
      <c r="H128" s="144"/>
      <c r="I128" s="172" t="s">
        <v>928</v>
      </c>
      <c r="J128" s="172" t="s">
        <v>774</v>
      </c>
      <c r="L128" s="256">
        <v>20000</v>
      </c>
      <c r="M128" s="144"/>
      <c r="N128" s="140"/>
    </row>
    <row r="129" spans="1:16" ht="18.75" x14ac:dyDescent="0.3">
      <c r="A129" s="27"/>
      <c r="B129" s="137"/>
      <c r="C129" s="283"/>
      <c r="D129" s="144"/>
      <c r="E129" s="144"/>
      <c r="F129" s="144"/>
      <c r="G129" s="144"/>
      <c r="H129" s="144"/>
      <c r="I129" s="172" t="s">
        <v>930</v>
      </c>
      <c r="J129" s="172" t="s">
        <v>774</v>
      </c>
      <c r="L129" s="256">
        <v>40000</v>
      </c>
      <c r="M129" s="144"/>
      <c r="N129" s="140"/>
    </row>
    <row r="130" spans="1:16" ht="18.75" x14ac:dyDescent="0.3">
      <c r="A130" s="27"/>
      <c r="B130" s="137"/>
      <c r="D130" s="144"/>
      <c r="E130" s="144"/>
      <c r="F130" s="132"/>
      <c r="G130" s="132"/>
      <c r="H130" s="132"/>
      <c r="I130" s="172" t="s">
        <v>241</v>
      </c>
      <c r="J130" s="172" t="s">
        <v>774</v>
      </c>
      <c r="L130" s="256">
        <v>20000</v>
      </c>
      <c r="M130" s="144"/>
      <c r="N130" s="226"/>
      <c r="O130" s="226"/>
      <c r="P130" s="227"/>
    </row>
    <row r="131" spans="1:16" ht="18.75" x14ac:dyDescent="0.3">
      <c r="A131" s="27"/>
      <c r="B131" s="137"/>
      <c r="C131" s="132"/>
      <c r="D131" s="137"/>
      <c r="E131" s="186"/>
      <c r="F131" s="132"/>
      <c r="G131" s="146"/>
      <c r="H131" s="138"/>
      <c r="I131" s="172" t="s">
        <v>772</v>
      </c>
      <c r="J131" s="172" t="s">
        <v>774</v>
      </c>
      <c r="L131" s="256">
        <v>15000</v>
      </c>
      <c r="M131" s="139"/>
      <c r="N131" s="226"/>
      <c r="O131" s="226"/>
      <c r="P131" s="227"/>
    </row>
    <row r="132" spans="1:16" ht="18.75" x14ac:dyDescent="0.3">
      <c r="A132" s="27"/>
      <c r="B132" s="137"/>
      <c r="C132" s="132"/>
      <c r="D132" s="137"/>
      <c r="E132" s="186"/>
      <c r="F132" s="132"/>
      <c r="G132" s="146"/>
      <c r="H132" s="138"/>
      <c r="I132" s="172" t="s">
        <v>778</v>
      </c>
      <c r="J132" s="172" t="s">
        <v>774</v>
      </c>
      <c r="L132" s="256">
        <v>30000</v>
      </c>
      <c r="M132" s="139"/>
      <c r="N132" s="226"/>
      <c r="O132" s="226"/>
      <c r="P132" s="227"/>
    </row>
    <row r="133" spans="1:16" ht="18.75" x14ac:dyDescent="0.3">
      <c r="A133" s="27"/>
      <c r="B133" s="137"/>
      <c r="C133" s="132"/>
      <c r="D133" s="137"/>
      <c r="E133" s="186"/>
      <c r="F133" s="132"/>
      <c r="G133" s="146"/>
      <c r="H133" s="138"/>
      <c r="I133" s="138"/>
      <c r="J133" s="139"/>
      <c r="L133" s="192"/>
      <c r="M133" s="139"/>
      <c r="N133" s="226"/>
      <c r="O133" s="226"/>
      <c r="P133" s="227"/>
    </row>
    <row r="134" spans="1:16" ht="18.75" x14ac:dyDescent="0.3">
      <c r="A134" s="27"/>
      <c r="B134" s="137"/>
      <c r="C134" s="270" t="s">
        <v>945</v>
      </c>
      <c r="D134" s="270"/>
      <c r="E134" s="270"/>
      <c r="F134" s="270"/>
      <c r="G134" s="270"/>
      <c r="H134" s="270"/>
      <c r="I134" s="270"/>
      <c r="J134" s="270"/>
      <c r="K134" s="270"/>
      <c r="M134" s="270"/>
      <c r="N134" s="226"/>
      <c r="O134" s="226"/>
      <c r="P134" s="227"/>
    </row>
    <row r="135" spans="1:16" ht="55.5" customHeight="1" x14ac:dyDescent="0.3">
      <c r="A135" s="27"/>
      <c r="B135" s="137">
        <v>1</v>
      </c>
      <c r="C135" s="132"/>
      <c r="D135" s="137"/>
      <c r="E135" s="186"/>
      <c r="F135" s="172"/>
      <c r="G135" s="146"/>
      <c r="H135" s="138"/>
      <c r="I135" s="172" t="s">
        <v>925</v>
      </c>
      <c r="J135" s="255" t="s">
        <v>774</v>
      </c>
      <c r="L135" s="256">
        <v>20000</v>
      </c>
      <c r="M135" s="181"/>
      <c r="N135" s="226"/>
      <c r="P135" s="227"/>
    </row>
    <row r="136" spans="1:16" ht="18.75" x14ac:dyDescent="0.3">
      <c r="A136" s="27"/>
      <c r="B136" s="137">
        <v>2</v>
      </c>
      <c r="C136" s="132"/>
      <c r="D136" s="137"/>
      <c r="E136" s="186"/>
      <c r="F136" s="172"/>
      <c r="G136" s="146"/>
      <c r="H136" s="138"/>
      <c r="I136" s="172" t="s">
        <v>788</v>
      </c>
      <c r="J136" s="255" t="s">
        <v>774</v>
      </c>
      <c r="L136" s="256">
        <v>155000</v>
      </c>
      <c r="M136" s="181"/>
      <c r="N136" s="226"/>
      <c r="P136" s="227"/>
    </row>
    <row r="137" spans="1:16" ht="18.75" x14ac:dyDescent="0.3">
      <c r="A137" s="27"/>
      <c r="B137" s="137">
        <v>3</v>
      </c>
      <c r="C137" s="132"/>
      <c r="D137" s="137"/>
      <c r="E137" s="186"/>
      <c r="F137" s="172"/>
      <c r="G137" s="146"/>
      <c r="H137" s="138"/>
      <c r="I137" s="172" t="s">
        <v>792</v>
      </c>
      <c r="J137" s="255" t="s">
        <v>774</v>
      </c>
      <c r="L137" s="256">
        <v>10000</v>
      </c>
      <c r="M137" s="181"/>
      <c r="N137" s="226"/>
      <c r="P137" s="227"/>
    </row>
    <row r="138" spans="1:16" ht="18.75" x14ac:dyDescent="0.3">
      <c r="A138" s="27"/>
      <c r="B138" s="137">
        <v>4</v>
      </c>
      <c r="C138" s="132"/>
      <c r="D138" s="137"/>
      <c r="E138" s="186"/>
      <c r="F138" s="172"/>
      <c r="G138" s="146"/>
      <c r="H138" s="138"/>
      <c r="I138" s="172" t="s">
        <v>591</v>
      </c>
      <c r="J138" s="255" t="s">
        <v>774</v>
      </c>
      <c r="L138" s="256">
        <v>30000</v>
      </c>
      <c r="M138" s="181"/>
      <c r="N138" s="226"/>
      <c r="P138" s="227"/>
    </row>
    <row r="139" spans="1:16" ht="18.75" x14ac:dyDescent="0.3">
      <c r="A139" s="27"/>
      <c r="B139" s="137">
        <v>5</v>
      </c>
      <c r="C139" s="132"/>
      <c r="D139" s="137"/>
      <c r="E139" s="186"/>
      <c r="F139" s="172"/>
      <c r="G139" s="146"/>
      <c r="H139" s="138"/>
      <c r="I139" s="172" t="s">
        <v>928</v>
      </c>
      <c r="J139" s="172" t="s">
        <v>774</v>
      </c>
      <c r="L139" s="256">
        <v>20000</v>
      </c>
      <c r="M139" s="181"/>
      <c r="N139" s="226"/>
      <c r="P139" s="227"/>
    </row>
    <row r="140" spans="1:16" ht="18.75" x14ac:dyDescent="0.3">
      <c r="A140" s="27"/>
      <c r="B140" s="137">
        <v>6</v>
      </c>
      <c r="C140" s="132"/>
      <c r="D140" s="137"/>
      <c r="E140" s="186"/>
      <c r="F140" s="172"/>
      <c r="G140" s="146"/>
      <c r="H140" s="138"/>
      <c r="I140" s="172" t="s">
        <v>948</v>
      </c>
      <c r="J140" s="172" t="s">
        <v>774</v>
      </c>
      <c r="L140" s="256">
        <v>30000</v>
      </c>
      <c r="M140" s="181"/>
      <c r="N140" s="226"/>
      <c r="P140" s="227"/>
    </row>
    <row r="141" spans="1:16" ht="18.75" x14ac:dyDescent="0.3">
      <c r="A141" s="27"/>
      <c r="B141" s="137">
        <v>7</v>
      </c>
      <c r="C141" s="132"/>
      <c r="D141" s="137"/>
      <c r="E141" s="186"/>
      <c r="F141" s="172"/>
      <c r="G141" s="146"/>
      <c r="H141" s="138"/>
      <c r="I141" s="172" t="s">
        <v>776</v>
      </c>
      <c r="J141" s="172" t="s">
        <v>774</v>
      </c>
      <c r="L141" s="256">
        <v>30000</v>
      </c>
      <c r="M141" s="181"/>
      <c r="N141" s="226"/>
      <c r="P141" s="227"/>
    </row>
    <row r="142" spans="1:16" ht="18.75" x14ac:dyDescent="0.3">
      <c r="A142" s="27"/>
      <c r="B142" s="137">
        <v>8</v>
      </c>
      <c r="C142" s="181"/>
      <c r="D142" s="137"/>
      <c r="E142" s="186"/>
      <c r="F142" s="172"/>
      <c r="G142" s="146"/>
      <c r="H142" s="138"/>
      <c r="I142" s="172" t="s">
        <v>949</v>
      </c>
      <c r="J142" s="172" t="s">
        <v>774</v>
      </c>
      <c r="L142" s="256">
        <v>40000</v>
      </c>
      <c r="M142" s="181"/>
      <c r="N142" s="226"/>
      <c r="P142" s="227"/>
    </row>
    <row r="143" spans="1:16" ht="18.75" x14ac:dyDescent="0.3">
      <c r="A143" s="27"/>
      <c r="B143" s="137">
        <v>9</v>
      </c>
      <c r="C143" s="181"/>
      <c r="D143" s="137"/>
      <c r="E143" s="186"/>
      <c r="F143" s="172"/>
      <c r="G143" s="146"/>
      <c r="H143" s="138"/>
      <c r="I143" s="172" t="s">
        <v>789</v>
      </c>
      <c r="J143" s="172" t="s">
        <v>774</v>
      </c>
      <c r="L143" s="256">
        <v>35000</v>
      </c>
      <c r="M143" s="181"/>
      <c r="N143" s="226"/>
      <c r="P143" s="227"/>
    </row>
    <row r="144" spans="1:16" ht="18.75" x14ac:dyDescent="0.3">
      <c r="A144" s="27"/>
      <c r="B144" s="137">
        <v>10</v>
      </c>
      <c r="C144" s="181"/>
      <c r="D144" s="137"/>
      <c r="E144" s="186"/>
      <c r="F144" s="172"/>
      <c r="G144" s="146"/>
      <c r="H144" s="138"/>
      <c r="I144" s="172" t="s">
        <v>771</v>
      </c>
      <c r="J144" s="172" t="s">
        <v>774</v>
      </c>
      <c r="L144" s="256">
        <v>30000</v>
      </c>
      <c r="M144" s="181"/>
      <c r="N144" s="226"/>
      <c r="P144" s="227"/>
    </row>
    <row r="145" spans="1:16" ht="18.75" x14ac:dyDescent="0.3">
      <c r="A145" s="27"/>
      <c r="B145" s="137"/>
      <c r="D145" s="144"/>
      <c r="E145" s="144"/>
      <c r="F145" s="279"/>
      <c r="G145" s="280"/>
      <c r="H145" s="280"/>
      <c r="I145" s="172" t="s">
        <v>670</v>
      </c>
      <c r="J145" s="181"/>
      <c r="L145" s="256">
        <v>45000</v>
      </c>
      <c r="M145" s="144"/>
      <c r="N145" s="226"/>
      <c r="O145" s="226"/>
      <c r="P145" s="227"/>
    </row>
    <row r="146" spans="1:16" ht="18.75" x14ac:dyDescent="0.3">
      <c r="A146" s="27"/>
      <c r="B146" s="137"/>
      <c r="D146" s="137"/>
      <c r="E146" s="186"/>
      <c r="F146" s="172"/>
      <c r="G146" s="172"/>
      <c r="H146" s="172"/>
      <c r="I146" s="172" t="s">
        <v>770</v>
      </c>
      <c r="J146" s="255"/>
      <c r="L146" s="256">
        <v>15000</v>
      </c>
      <c r="M146" s="139"/>
      <c r="N146" s="226"/>
      <c r="O146" s="226"/>
      <c r="P146" s="227"/>
    </row>
    <row r="147" spans="1:16" ht="18.75" x14ac:dyDescent="0.3">
      <c r="A147" s="27"/>
      <c r="B147" s="137"/>
      <c r="C147" s="270" t="s">
        <v>132</v>
      </c>
      <c r="D147" s="137"/>
      <c r="E147" s="186"/>
      <c r="F147" s="172"/>
      <c r="G147" s="172"/>
      <c r="H147" s="172"/>
      <c r="I147" s="172" t="s">
        <v>925</v>
      </c>
      <c r="J147" s="255"/>
      <c r="K147" s="192"/>
      <c r="L147" s="256">
        <v>20000</v>
      </c>
      <c r="M147" s="139"/>
      <c r="N147" s="140"/>
      <c r="O147" s="27"/>
      <c r="P147" s="27"/>
    </row>
    <row r="148" spans="1:16" ht="18.75" x14ac:dyDescent="0.3">
      <c r="A148" s="27"/>
      <c r="B148" s="137"/>
      <c r="C148" s="132"/>
      <c r="D148" s="137"/>
      <c r="E148" s="186"/>
      <c r="F148" s="172"/>
      <c r="G148" s="172"/>
      <c r="H148" s="172"/>
      <c r="I148" s="172" t="s">
        <v>788</v>
      </c>
      <c r="J148" s="255"/>
      <c r="K148" s="192"/>
      <c r="L148" s="256">
        <v>155000</v>
      </c>
      <c r="M148" s="139"/>
      <c r="N148" s="226"/>
      <c r="O148" s="226"/>
      <c r="P148" s="227"/>
    </row>
    <row r="149" spans="1:16" ht="18.75" x14ac:dyDescent="0.3">
      <c r="A149" s="27"/>
      <c r="B149" s="137"/>
      <c r="C149" s="132"/>
      <c r="D149" s="137"/>
      <c r="E149" s="186"/>
      <c r="F149" s="172"/>
      <c r="G149" s="172"/>
      <c r="H149" s="172"/>
      <c r="I149" s="172" t="s">
        <v>771</v>
      </c>
      <c r="J149" s="255"/>
      <c r="K149" s="192"/>
      <c r="L149" s="256">
        <v>30000</v>
      </c>
      <c r="M149" s="139"/>
      <c r="N149" s="226"/>
      <c r="O149" s="226"/>
      <c r="P149" s="227"/>
    </row>
    <row r="150" spans="1:16" ht="39.75" customHeight="1" x14ac:dyDescent="0.3">
      <c r="A150" s="27"/>
      <c r="B150" s="137"/>
      <c r="C150" s="132"/>
      <c r="D150" s="137"/>
      <c r="E150" s="186"/>
      <c r="F150" s="172"/>
      <c r="G150" s="172"/>
      <c r="H150" s="172"/>
      <c r="I150" s="172" t="s">
        <v>591</v>
      </c>
      <c r="J150" s="255"/>
      <c r="K150" s="192"/>
      <c r="L150" s="256">
        <v>20000</v>
      </c>
      <c r="M150" s="139"/>
      <c r="N150" s="226"/>
      <c r="O150" s="226"/>
      <c r="P150" s="227"/>
    </row>
    <row r="151" spans="1:16" ht="18.75" x14ac:dyDescent="0.3">
      <c r="A151" s="27"/>
      <c r="B151" s="137"/>
      <c r="C151" s="132"/>
      <c r="D151" s="137"/>
      <c r="E151" s="186"/>
      <c r="F151" s="172"/>
      <c r="G151" s="172"/>
      <c r="H151" s="172"/>
      <c r="I151" s="172" t="s">
        <v>770</v>
      </c>
      <c r="K151" s="192"/>
      <c r="L151" s="275">
        <v>15000</v>
      </c>
      <c r="M151" s="139"/>
      <c r="N151" s="226"/>
      <c r="O151" s="226"/>
      <c r="P151" s="227"/>
    </row>
    <row r="152" spans="1:16" ht="18.75" x14ac:dyDescent="0.3">
      <c r="A152" s="27"/>
      <c r="B152" s="137"/>
      <c r="C152" s="132"/>
      <c r="D152" s="137"/>
      <c r="E152" s="186"/>
      <c r="F152" s="172"/>
      <c r="G152" s="172"/>
      <c r="H152" s="172"/>
      <c r="I152" s="172" t="s">
        <v>670</v>
      </c>
      <c r="J152" s="139"/>
      <c r="K152" s="192"/>
      <c r="L152" s="256">
        <v>30000</v>
      </c>
      <c r="M152" s="139"/>
      <c r="N152" s="226"/>
      <c r="O152" s="226"/>
      <c r="P152" s="227"/>
    </row>
    <row r="153" spans="1:16" ht="53.25" customHeight="1" x14ac:dyDescent="0.3">
      <c r="A153" s="27"/>
      <c r="B153" s="137"/>
      <c r="C153" s="132"/>
      <c r="D153" s="137"/>
      <c r="E153" s="186"/>
      <c r="F153" s="255"/>
      <c r="G153" s="255"/>
      <c r="H153" s="255"/>
      <c r="I153" s="172" t="s">
        <v>776</v>
      </c>
      <c r="J153" s="139"/>
      <c r="K153" s="192"/>
      <c r="L153" s="256">
        <v>30000</v>
      </c>
      <c r="M153" s="139"/>
      <c r="N153" s="226"/>
      <c r="O153" s="226"/>
      <c r="P153" s="227"/>
    </row>
    <row r="154" spans="1:16" ht="51.75" customHeight="1" x14ac:dyDescent="0.3">
      <c r="A154" s="27"/>
      <c r="B154" s="137"/>
      <c r="C154" s="132"/>
      <c r="D154" s="137"/>
      <c r="E154" s="186"/>
      <c r="F154" s="255"/>
      <c r="G154" s="255"/>
      <c r="H154" s="255"/>
      <c r="I154" s="172" t="s">
        <v>789</v>
      </c>
      <c r="J154" s="139"/>
      <c r="K154" s="192"/>
      <c r="L154" s="256">
        <v>40000</v>
      </c>
      <c r="M154" s="139"/>
      <c r="N154" s="226"/>
      <c r="O154" s="226"/>
      <c r="P154" s="227"/>
    </row>
    <row r="155" spans="1:16" ht="18.75" x14ac:dyDescent="0.3">
      <c r="A155" s="27"/>
      <c r="B155" s="137"/>
      <c r="C155" s="132"/>
      <c r="D155" s="137"/>
      <c r="E155" s="186"/>
      <c r="F155" s="255"/>
      <c r="G155" s="255"/>
      <c r="H155" s="255"/>
      <c r="I155" s="172" t="s">
        <v>951</v>
      </c>
      <c r="K155" s="192"/>
      <c r="L155" s="256">
        <v>120000</v>
      </c>
      <c r="M155" s="139"/>
      <c r="N155" s="226"/>
      <c r="O155" s="226"/>
      <c r="P155" s="227"/>
    </row>
    <row r="156" spans="1:16" ht="18.75" x14ac:dyDescent="0.3">
      <c r="A156" s="27"/>
      <c r="B156" s="137"/>
      <c r="C156" s="132"/>
      <c r="D156" s="137"/>
      <c r="E156" s="186"/>
      <c r="F156" s="255"/>
      <c r="G156" s="255"/>
      <c r="H156" s="255"/>
      <c r="I156" s="172" t="s">
        <v>928</v>
      </c>
      <c r="J156" s="139"/>
      <c r="K156" s="192"/>
      <c r="L156" s="256">
        <v>30000</v>
      </c>
      <c r="M156" s="139"/>
      <c r="N156" s="226"/>
      <c r="O156" s="226"/>
      <c r="P156" s="227"/>
    </row>
    <row r="157" spans="1:16" ht="18.75" x14ac:dyDescent="0.3">
      <c r="A157" s="27"/>
      <c r="B157" s="137"/>
      <c r="C157" s="132"/>
      <c r="D157" s="137"/>
      <c r="E157" s="186"/>
      <c r="F157" s="255"/>
      <c r="G157" s="255"/>
      <c r="H157" s="255"/>
      <c r="I157" s="172" t="s">
        <v>930</v>
      </c>
      <c r="J157" s="139"/>
      <c r="K157" s="192"/>
      <c r="L157" s="256">
        <v>30000</v>
      </c>
      <c r="M157" s="139"/>
      <c r="N157" s="226"/>
      <c r="O157" s="226"/>
      <c r="P157" s="227"/>
    </row>
    <row r="158" spans="1:16" ht="18.75" x14ac:dyDescent="0.3">
      <c r="A158" s="27"/>
      <c r="B158" s="137"/>
      <c r="D158" s="137"/>
      <c r="E158" s="186"/>
      <c r="F158" s="255"/>
      <c r="G158" s="255"/>
      <c r="H158" s="255"/>
      <c r="I158" s="255" t="s">
        <v>778</v>
      </c>
      <c r="J158" s="139"/>
      <c r="K158" s="192"/>
      <c r="L158" s="256">
        <v>15000</v>
      </c>
      <c r="M158" s="139"/>
      <c r="N158" s="226"/>
      <c r="O158" s="226"/>
      <c r="P158" s="227"/>
    </row>
    <row r="159" spans="1:16" ht="18.75" x14ac:dyDescent="0.3">
      <c r="A159" s="27"/>
      <c r="B159" s="137"/>
      <c r="C159" s="132"/>
      <c r="D159" s="137"/>
      <c r="E159" s="186"/>
      <c r="F159" s="172"/>
      <c r="G159" s="255"/>
      <c r="H159" s="256"/>
      <c r="I159" s="255" t="s">
        <v>952</v>
      </c>
      <c r="J159" s="139"/>
      <c r="K159" s="192"/>
      <c r="L159" s="256">
        <v>20000</v>
      </c>
      <c r="M159" s="139"/>
      <c r="N159" s="226"/>
      <c r="O159" s="226"/>
      <c r="P159" s="227"/>
    </row>
    <row r="160" spans="1:16" ht="18.75" x14ac:dyDescent="0.3">
      <c r="A160" s="27"/>
      <c r="B160" s="137"/>
      <c r="C160" s="144" t="s">
        <v>133</v>
      </c>
      <c r="D160" s="137"/>
      <c r="E160" s="186"/>
      <c r="F160" s="172"/>
      <c r="G160" s="255"/>
      <c r="H160" s="256"/>
      <c r="I160" s="138"/>
      <c r="J160" s="139"/>
      <c r="K160" s="192"/>
      <c r="L160" s="256"/>
      <c r="M160" s="139"/>
      <c r="N160" s="226"/>
      <c r="O160" s="226"/>
      <c r="P160" s="227"/>
    </row>
    <row r="161" spans="1:16" ht="18.75" x14ac:dyDescent="0.3">
      <c r="A161" s="27"/>
      <c r="B161" s="137"/>
      <c r="C161" s="132"/>
      <c r="D161" s="137"/>
      <c r="E161" s="186"/>
      <c r="F161" s="172"/>
      <c r="G161" s="255"/>
      <c r="H161" s="256"/>
      <c r="I161" s="138"/>
      <c r="J161" s="139"/>
      <c r="K161" s="192"/>
      <c r="L161" s="256"/>
      <c r="M161" s="139"/>
      <c r="N161" s="226"/>
      <c r="O161" s="226"/>
      <c r="P161" s="227"/>
    </row>
    <row r="162" spans="1:16" ht="18.75" x14ac:dyDescent="0.3">
      <c r="A162" s="27"/>
      <c r="B162" s="137"/>
      <c r="C162" s="132"/>
      <c r="D162" s="137"/>
      <c r="E162" s="186"/>
      <c r="F162" s="172"/>
      <c r="G162" s="255"/>
      <c r="H162" s="256"/>
      <c r="I162" s="138"/>
      <c r="J162" s="139"/>
      <c r="K162" s="192"/>
      <c r="L162" s="256"/>
      <c r="M162" s="139"/>
      <c r="N162" s="226"/>
      <c r="O162" s="226"/>
      <c r="P162" s="227"/>
    </row>
    <row r="163" spans="1:16" ht="18.75" x14ac:dyDescent="0.3">
      <c r="A163" s="27"/>
      <c r="B163" s="137"/>
      <c r="C163" s="132"/>
      <c r="D163" s="137"/>
      <c r="E163" s="186"/>
      <c r="F163" s="172"/>
      <c r="G163" s="172"/>
      <c r="H163" s="275"/>
      <c r="I163" s="138"/>
      <c r="J163" s="139"/>
      <c r="K163" s="192"/>
      <c r="L163" s="275"/>
      <c r="M163" s="139"/>
      <c r="N163" s="226"/>
      <c r="O163" s="226"/>
      <c r="P163" s="227"/>
    </row>
    <row r="164" spans="1:16" ht="18.75" x14ac:dyDescent="0.3">
      <c r="A164" s="27"/>
      <c r="B164" s="137"/>
      <c r="C164" s="132"/>
      <c r="D164" s="137"/>
      <c r="E164" s="186"/>
      <c r="F164" s="255"/>
      <c r="G164" s="172"/>
      <c r="H164" s="256"/>
      <c r="I164" s="138"/>
      <c r="J164" s="139"/>
      <c r="K164" s="192"/>
      <c r="L164" s="256"/>
      <c r="M164" s="139"/>
      <c r="N164" s="226"/>
      <c r="O164" s="226"/>
      <c r="P164" s="227"/>
    </row>
    <row r="165" spans="1:16" ht="18.75" x14ac:dyDescent="0.3">
      <c r="A165" s="27"/>
      <c r="B165" s="137"/>
      <c r="C165" s="132"/>
      <c r="D165" s="137"/>
      <c r="E165" s="186"/>
      <c r="F165" s="255"/>
      <c r="G165" s="172"/>
      <c r="H165" s="256"/>
      <c r="I165" s="138"/>
      <c r="J165" s="139"/>
      <c r="K165" s="192"/>
      <c r="L165" s="256"/>
      <c r="M165" s="139"/>
      <c r="N165" s="226"/>
      <c r="O165" s="226"/>
      <c r="P165" s="227"/>
    </row>
    <row r="166" spans="1:16" ht="18.75" x14ac:dyDescent="0.3">
      <c r="A166" s="27"/>
      <c r="B166" s="137"/>
      <c r="C166" s="132"/>
      <c r="D166" s="137"/>
      <c r="E166" s="186"/>
      <c r="F166" s="255"/>
      <c r="G166" s="172"/>
      <c r="H166" s="256"/>
      <c r="I166" s="138"/>
      <c r="J166" s="139"/>
      <c r="K166" s="192"/>
      <c r="L166" s="256"/>
      <c r="M166" s="139"/>
      <c r="N166" s="226"/>
      <c r="O166" s="226"/>
      <c r="P166" s="227"/>
    </row>
    <row r="167" spans="1:16" ht="18.75" x14ac:dyDescent="0.3">
      <c r="A167" s="27"/>
      <c r="B167" s="137"/>
      <c r="C167" s="144" t="s">
        <v>134</v>
      </c>
      <c r="D167" s="137"/>
      <c r="E167" s="186"/>
      <c r="F167" s="255"/>
      <c r="G167" s="255"/>
      <c r="H167" s="255"/>
      <c r="I167" s="138"/>
      <c r="J167" s="139"/>
      <c r="K167" s="192"/>
      <c r="L167" s="277"/>
      <c r="M167" s="139"/>
      <c r="N167" s="226"/>
      <c r="O167" s="226"/>
      <c r="P167" s="227"/>
    </row>
    <row r="168" spans="1:16" ht="18.75" x14ac:dyDescent="0.3">
      <c r="A168" s="27"/>
      <c r="B168" s="137"/>
      <c r="C168" s="132"/>
      <c r="D168" s="137"/>
      <c r="E168" s="186"/>
      <c r="F168" s="172"/>
      <c r="G168" s="255"/>
      <c r="H168" s="255"/>
      <c r="I168" s="138"/>
      <c r="J168" s="139"/>
      <c r="K168" s="192"/>
      <c r="L168" s="256"/>
      <c r="M168" s="139"/>
      <c r="O168" s="226"/>
      <c r="P168" s="227"/>
    </row>
    <row r="169" spans="1:16" ht="18.75" x14ac:dyDescent="0.3">
      <c r="A169" s="27"/>
      <c r="B169" s="137"/>
      <c r="C169" s="132"/>
      <c r="D169" s="137"/>
      <c r="E169" s="186"/>
      <c r="F169" s="172"/>
      <c r="G169" s="255"/>
      <c r="H169" s="255"/>
      <c r="I169" s="138"/>
      <c r="J169" s="139"/>
      <c r="K169" s="192"/>
      <c r="L169" s="256"/>
      <c r="M169" s="139"/>
      <c r="O169" s="226"/>
      <c r="P169" s="227"/>
    </row>
    <row r="170" spans="1:16" ht="18.75" x14ac:dyDescent="0.3">
      <c r="A170" s="27"/>
      <c r="B170" s="137"/>
      <c r="C170" s="132"/>
      <c r="D170" s="137"/>
      <c r="E170" s="186"/>
      <c r="F170" s="172"/>
      <c r="G170" s="255"/>
      <c r="H170" s="255"/>
      <c r="I170" s="138"/>
      <c r="J170" s="139"/>
      <c r="K170" s="192"/>
      <c r="L170" s="256"/>
      <c r="M170" s="139"/>
      <c r="O170" s="226"/>
      <c r="P170" s="227"/>
    </row>
    <row r="171" spans="1:16" ht="18.75" x14ac:dyDescent="0.3">
      <c r="A171" s="27"/>
      <c r="B171" s="137"/>
      <c r="C171" s="132"/>
      <c r="D171" s="137"/>
      <c r="E171" s="186"/>
      <c r="F171" s="172"/>
      <c r="G171" s="255"/>
      <c r="H171" s="255"/>
      <c r="I171" s="138"/>
      <c r="J171" s="139"/>
      <c r="K171" s="192"/>
      <c r="L171" s="256"/>
      <c r="M171" s="139"/>
      <c r="O171" s="226"/>
      <c r="P171" s="227"/>
    </row>
    <row r="172" spans="1:16" ht="18.75" x14ac:dyDescent="0.3">
      <c r="A172" s="27"/>
      <c r="B172" s="137"/>
      <c r="C172" s="132"/>
      <c r="D172" s="137"/>
      <c r="E172" s="186"/>
      <c r="F172" s="172"/>
      <c r="G172" s="255"/>
      <c r="H172" s="255"/>
      <c r="I172" s="138"/>
      <c r="J172" s="139"/>
      <c r="K172" s="192"/>
      <c r="L172" s="256"/>
      <c r="M172" s="139"/>
      <c r="O172" s="226"/>
      <c r="P172" s="227"/>
    </row>
    <row r="173" spans="1:16" ht="18.75" x14ac:dyDescent="0.3">
      <c r="A173" s="27"/>
      <c r="B173" s="137"/>
      <c r="C173" s="132"/>
      <c r="D173" s="137"/>
      <c r="E173" s="186"/>
      <c r="F173" s="255"/>
      <c r="G173" s="255"/>
      <c r="H173" s="255"/>
      <c r="I173" s="138"/>
      <c r="J173" s="139"/>
      <c r="K173" s="192"/>
      <c r="L173" s="256"/>
      <c r="M173" s="139"/>
      <c r="O173" s="226"/>
      <c r="P173" s="227"/>
    </row>
    <row r="174" spans="1:16" ht="18.75" x14ac:dyDescent="0.3">
      <c r="A174" s="27"/>
      <c r="B174" s="137"/>
      <c r="C174" s="132"/>
      <c r="D174" s="137"/>
      <c r="E174" s="186"/>
      <c r="F174" s="255"/>
      <c r="G174" s="255"/>
      <c r="H174" s="255"/>
      <c r="I174" s="138"/>
      <c r="J174" s="139"/>
      <c r="K174" s="192"/>
      <c r="L174" s="275"/>
      <c r="M174" s="139"/>
      <c r="O174" s="226"/>
      <c r="P174" s="227"/>
    </row>
    <row r="175" spans="1:16" ht="18.75" x14ac:dyDescent="0.3">
      <c r="A175" s="27"/>
      <c r="B175" s="137"/>
      <c r="C175" s="132"/>
      <c r="D175" s="137"/>
      <c r="E175" s="186"/>
      <c r="F175" s="255"/>
      <c r="G175" s="255"/>
      <c r="H175" s="255"/>
      <c r="I175" s="138"/>
      <c r="J175" s="139"/>
      <c r="K175" s="192"/>
      <c r="L175" s="256"/>
      <c r="M175" s="139"/>
      <c r="O175" s="226"/>
      <c r="P175" s="227"/>
    </row>
    <row r="176" spans="1:16" ht="18.75" x14ac:dyDescent="0.3">
      <c r="A176" s="27"/>
      <c r="B176" s="137"/>
      <c r="C176" s="132"/>
      <c r="D176" s="137"/>
      <c r="E176" s="186"/>
      <c r="F176" s="255"/>
      <c r="G176" s="255"/>
      <c r="H176" s="255"/>
      <c r="I176" s="138"/>
      <c r="J176" s="139"/>
      <c r="K176" s="192"/>
      <c r="L176" s="256"/>
      <c r="M176" s="139"/>
      <c r="O176" s="226"/>
      <c r="P176" s="227"/>
    </row>
    <row r="177" spans="1:16" ht="18.75" x14ac:dyDescent="0.3">
      <c r="A177" s="27"/>
      <c r="B177" s="137"/>
      <c r="C177" s="132"/>
      <c r="D177" s="137"/>
      <c r="E177" s="186"/>
      <c r="F177" s="172"/>
      <c r="G177" s="255"/>
      <c r="H177" s="255"/>
      <c r="I177" s="138"/>
      <c r="J177" s="139"/>
      <c r="K177" s="192"/>
      <c r="L177" s="256"/>
      <c r="M177" s="139"/>
      <c r="O177" s="226"/>
      <c r="P177" s="227"/>
    </row>
    <row r="178" spans="1:16" ht="18.75" x14ac:dyDescent="0.3">
      <c r="A178" s="27"/>
      <c r="B178" s="137"/>
      <c r="C178" s="132"/>
      <c r="D178" s="137"/>
      <c r="E178" s="186"/>
      <c r="F178" s="255"/>
      <c r="G178" s="255"/>
      <c r="H178" s="255"/>
      <c r="I178" s="138"/>
      <c r="J178" s="139"/>
      <c r="K178" s="192"/>
      <c r="L178" s="256"/>
      <c r="M178" s="139"/>
      <c r="O178" s="226"/>
      <c r="P178" s="227"/>
    </row>
    <row r="179" spans="1:16" ht="18.75" x14ac:dyDescent="0.3">
      <c r="A179" s="27"/>
      <c r="B179" s="137"/>
      <c r="C179" s="132"/>
      <c r="D179" s="137"/>
      <c r="E179" s="186"/>
      <c r="F179" s="255"/>
      <c r="G179" s="255"/>
      <c r="H179" s="255"/>
      <c r="I179" s="138"/>
      <c r="J179" s="139"/>
      <c r="K179" s="192"/>
      <c r="L179" s="277"/>
      <c r="M179" s="139"/>
      <c r="N179" s="226"/>
      <c r="O179" s="226"/>
      <c r="P179" s="227"/>
    </row>
    <row r="180" spans="1:16" ht="18.75" x14ac:dyDescent="0.3">
      <c r="A180" s="27"/>
      <c r="B180" s="137"/>
      <c r="C180" s="144" t="s">
        <v>135</v>
      </c>
      <c r="D180" s="137"/>
      <c r="E180" s="186"/>
      <c r="F180" s="172"/>
      <c r="G180" s="255"/>
      <c r="H180" s="255"/>
      <c r="I180" s="138"/>
      <c r="J180" s="139"/>
      <c r="K180" s="192"/>
      <c r="L180" s="256"/>
      <c r="M180" s="139"/>
      <c r="N180" s="226"/>
      <c r="O180" s="226"/>
      <c r="P180" s="227"/>
    </row>
    <row r="181" spans="1:16" ht="18.75" x14ac:dyDescent="0.3">
      <c r="A181" s="27"/>
      <c r="B181" s="137"/>
      <c r="C181" s="132"/>
      <c r="D181" s="137"/>
      <c r="E181" s="186"/>
      <c r="F181" s="172"/>
      <c r="G181" s="255"/>
      <c r="H181" s="255"/>
      <c r="I181" s="138"/>
      <c r="J181" s="139"/>
      <c r="K181" s="192"/>
      <c r="L181" s="256"/>
      <c r="M181" s="139"/>
      <c r="N181" s="226"/>
      <c r="O181" s="226"/>
      <c r="P181" s="227"/>
    </row>
    <row r="182" spans="1:16" ht="18.75" x14ac:dyDescent="0.3">
      <c r="A182" s="27"/>
      <c r="B182" s="137"/>
      <c r="D182" s="137"/>
      <c r="E182" s="186"/>
      <c r="F182" s="172"/>
      <c r="G182" s="255"/>
      <c r="H182" s="255"/>
      <c r="I182" s="138"/>
      <c r="J182" s="139"/>
      <c r="K182" s="192"/>
      <c r="L182" s="256"/>
      <c r="M182" s="139"/>
      <c r="N182" s="226"/>
      <c r="O182" s="226"/>
      <c r="P182" s="227"/>
    </row>
    <row r="183" spans="1:16" ht="18.75" x14ac:dyDescent="0.3">
      <c r="A183" s="27"/>
      <c r="B183" s="137"/>
      <c r="C183" s="132"/>
      <c r="D183" s="137"/>
      <c r="E183" s="186"/>
      <c r="F183" s="172"/>
      <c r="G183" s="255"/>
      <c r="H183" s="255"/>
      <c r="I183" s="138"/>
      <c r="J183" s="139"/>
      <c r="K183" s="192"/>
      <c r="L183" s="256"/>
      <c r="M183" s="139"/>
      <c r="N183" s="226"/>
      <c r="O183" s="226"/>
      <c r="P183" s="227"/>
    </row>
    <row r="184" spans="1:16" ht="18.75" x14ac:dyDescent="0.3">
      <c r="A184" s="27"/>
      <c r="B184" s="137"/>
      <c r="C184" s="132"/>
      <c r="D184" s="137"/>
      <c r="E184" s="186"/>
      <c r="F184" s="172"/>
      <c r="G184" s="255"/>
      <c r="H184" s="255"/>
      <c r="I184" s="138"/>
      <c r="J184" s="139"/>
      <c r="K184" s="192"/>
      <c r="L184" s="275"/>
      <c r="M184" s="139"/>
      <c r="N184" s="226"/>
      <c r="O184" s="226"/>
      <c r="P184" s="227"/>
    </row>
    <row r="185" spans="1:16" ht="18.75" x14ac:dyDescent="0.3">
      <c r="A185" s="27"/>
      <c r="B185" s="137"/>
      <c r="C185" s="132"/>
      <c r="D185" s="137"/>
      <c r="E185" s="186"/>
      <c r="F185" s="172"/>
      <c r="G185" s="255"/>
      <c r="H185" s="255"/>
      <c r="I185" s="138"/>
      <c r="J185" s="139"/>
      <c r="K185" s="192"/>
      <c r="L185" s="256"/>
      <c r="M185" s="139"/>
      <c r="N185" s="226"/>
      <c r="O185" s="226"/>
      <c r="P185" s="227"/>
    </row>
    <row r="186" spans="1:16" ht="18.75" x14ac:dyDescent="0.3">
      <c r="A186" s="27"/>
      <c r="B186" s="137"/>
      <c r="C186" s="132"/>
      <c r="D186" s="137"/>
      <c r="E186" s="186"/>
      <c r="F186" s="172"/>
      <c r="G186" s="255"/>
      <c r="H186" s="255"/>
      <c r="I186" s="138"/>
      <c r="J186" s="139"/>
      <c r="K186" s="192"/>
      <c r="L186" s="256"/>
      <c r="M186" s="139"/>
      <c r="N186" s="226"/>
      <c r="O186" s="226"/>
      <c r="P186" s="227"/>
    </row>
    <row r="187" spans="1:16" ht="18.75" x14ac:dyDescent="0.3">
      <c r="A187" s="27"/>
      <c r="B187" s="137"/>
      <c r="C187" s="132"/>
      <c r="D187" s="137"/>
      <c r="E187" s="186"/>
      <c r="F187" s="172"/>
      <c r="G187" s="255"/>
      <c r="H187" s="255"/>
      <c r="I187" s="138"/>
      <c r="J187" s="139"/>
      <c r="K187" s="192"/>
      <c r="L187" s="256"/>
      <c r="M187" s="139"/>
      <c r="N187" s="226"/>
      <c r="O187" s="226"/>
      <c r="P187" s="227"/>
    </row>
    <row r="188" spans="1:16" ht="18.75" x14ac:dyDescent="0.3">
      <c r="A188" s="27"/>
      <c r="B188" s="137"/>
      <c r="C188" s="132"/>
      <c r="D188" s="137"/>
      <c r="E188" s="186"/>
      <c r="F188" s="172"/>
      <c r="G188" s="255"/>
      <c r="H188" s="255"/>
      <c r="I188" s="138"/>
      <c r="J188" s="139"/>
      <c r="K188" s="192"/>
      <c r="L188" s="256"/>
      <c r="M188" s="139"/>
      <c r="N188" s="226"/>
      <c r="O188" s="226"/>
      <c r="P188" s="227"/>
    </row>
    <row r="189" spans="1:16" ht="18.75" x14ac:dyDescent="0.3">
      <c r="A189" s="27"/>
      <c r="B189" s="137"/>
      <c r="C189" s="132"/>
      <c r="D189" s="137"/>
      <c r="E189" s="186"/>
      <c r="F189" s="172"/>
      <c r="G189" s="255"/>
      <c r="H189" s="255"/>
      <c r="I189" s="138"/>
      <c r="J189" s="139"/>
      <c r="K189" s="192"/>
      <c r="L189" s="256"/>
      <c r="M189" s="139"/>
      <c r="N189" s="226"/>
      <c r="O189" s="226"/>
      <c r="P189" s="227"/>
    </row>
    <row r="190" spans="1:16" ht="18.75" x14ac:dyDescent="0.3">
      <c r="A190" s="27"/>
      <c r="B190" s="137"/>
      <c r="C190" s="172"/>
      <c r="D190" s="176"/>
      <c r="E190" s="186"/>
      <c r="F190" s="132"/>
      <c r="M190" s="139"/>
      <c r="N190" s="140"/>
    </row>
    <row r="191" spans="1:16" ht="18.75" x14ac:dyDescent="0.3">
      <c r="A191" s="27"/>
      <c r="B191" s="137"/>
      <c r="C191" s="271" t="s">
        <v>793</v>
      </c>
      <c r="D191" s="261"/>
      <c r="E191" s="262"/>
      <c r="F191" s="263"/>
      <c r="G191" s="264"/>
      <c r="H191" s="265"/>
      <c r="I191" s="265"/>
      <c r="J191" s="266"/>
      <c r="K191" s="267"/>
      <c r="L191" s="268"/>
      <c r="M191" s="266"/>
      <c r="N191" s="140"/>
    </row>
    <row r="192" spans="1:16" ht="47.25" x14ac:dyDescent="0.25">
      <c r="A192" s="27"/>
      <c r="B192" s="137"/>
      <c r="C192" s="132" t="s">
        <v>395</v>
      </c>
      <c r="D192" s="137">
        <v>2310000</v>
      </c>
      <c r="E192" s="186"/>
      <c r="F192" s="132" t="s">
        <v>398</v>
      </c>
      <c r="G192" s="146" t="s">
        <v>18</v>
      </c>
      <c r="H192" s="138">
        <v>10</v>
      </c>
      <c r="I192" s="189" t="s">
        <v>370</v>
      </c>
      <c r="J192" s="139">
        <v>67635</v>
      </c>
      <c r="K192" s="192" t="s">
        <v>882</v>
      </c>
      <c r="L192" s="177">
        <v>105000</v>
      </c>
      <c r="M192" s="139"/>
      <c r="N192" s="140"/>
    </row>
    <row r="193" spans="1:14" ht="47.25" x14ac:dyDescent="0.25">
      <c r="A193" s="27"/>
      <c r="B193" s="137"/>
      <c r="C193" s="132" t="s">
        <v>395</v>
      </c>
      <c r="D193" s="137">
        <v>2310000</v>
      </c>
      <c r="E193" s="186"/>
      <c r="F193" s="132" t="s">
        <v>769</v>
      </c>
      <c r="G193" s="146"/>
      <c r="H193" s="138"/>
      <c r="I193" s="189" t="s">
        <v>370</v>
      </c>
      <c r="J193" s="139">
        <v>135270</v>
      </c>
      <c r="K193" s="192" t="s">
        <v>884</v>
      </c>
      <c r="L193" s="177">
        <v>105000</v>
      </c>
      <c r="M193" s="139"/>
      <c r="N193" s="140"/>
    </row>
    <row r="194" spans="1:14" ht="47.25" x14ac:dyDescent="0.25">
      <c r="A194" s="27"/>
      <c r="B194" s="137"/>
      <c r="C194" s="132" t="s">
        <v>395</v>
      </c>
      <c r="D194" s="137">
        <v>2310000</v>
      </c>
      <c r="E194" s="186"/>
      <c r="F194" s="132" t="s">
        <v>567</v>
      </c>
      <c r="G194" s="146"/>
      <c r="H194" s="138"/>
      <c r="I194" s="189" t="s">
        <v>370</v>
      </c>
      <c r="J194" s="139">
        <v>131930</v>
      </c>
      <c r="K194" s="192" t="s">
        <v>883</v>
      </c>
      <c r="L194" s="177">
        <v>105000</v>
      </c>
      <c r="M194" s="139"/>
      <c r="N194" s="140"/>
    </row>
    <row r="195" spans="1:14" ht="47.25" x14ac:dyDescent="0.25">
      <c r="A195" s="27"/>
      <c r="B195" s="137"/>
      <c r="C195" s="132" t="s">
        <v>395</v>
      </c>
      <c r="D195" s="137">
        <v>2310000</v>
      </c>
      <c r="E195" s="186"/>
      <c r="F195" s="132" t="s">
        <v>768</v>
      </c>
      <c r="G195" s="146"/>
      <c r="H195" s="138"/>
      <c r="I195" s="189" t="s">
        <v>370</v>
      </c>
      <c r="J195" s="139">
        <v>133600</v>
      </c>
      <c r="K195" s="192" t="s">
        <v>885</v>
      </c>
      <c r="L195" s="177">
        <v>105000</v>
      </c>
      <c r="M195" s="139"/>
      <c r="N195" s="140"/>
    </row>
    <row r="196" spans="1:14" ht="47.25" x14ac:dyDescent="0.25">
      <c r="A196" s="27"/>
      <c r="B196" s="137"/>
      <c r="C196" s="132" t="s">
        <v>777</v>
      </c>
      <c r="D196" s="137">
        <v>2200000</v>
      </c>
      <c r="E196" s="186"/>
      <c r="F196" s="132" t="s">
        <v>401</v>
      </c>
      <c r="G196" s="146" t="s">
        <v>18</v>
      </c>
      <c r="H196" s="138">
        <v>10</v>
      </c>
      <c r="I196" s="189" t="s">
        <v>373</v>
      </c>
      <c r="J196" s="139">
        <v>81000</v>
      </c>
      <c r="K196" s="192" t="s">
        <v>886</v>
      </c>
      <c r="L196" s="177">
        <v>100000</v>
      </c>
      <c r="M196" s="139"/>
      <c r="N196" s="140"/>
    </row>
    <row r="197" spans="1:14" ht="15.75" x14ac:dyDescent="0.25">
      <c r="A197" s="27"/>
      <c r="B197" s="137"/>
      <c r="C197" s="181"/>
      <c r="D197" s="181"/>
      <c r="E197" s="181"/>
      <c r="F197" s="181"/>
      <c r="G197" s="181"/>
      <c r="H197" s="181"/>
      <c r="I197" s="282" t="s">
        <v>947</v>
      </c>
      <c r="J197" s="181"/>
      <c r="K197" s="181"/>
      <c r="L197" s="177">
        <v>100000</v>
      </c>
      <c r="M197" s="139"/>
      <c r="N197" s="140"/>
    </row>
    <row r="198" spans="1:14" ht="15.75" x14ac:dyDescent="0.25">
      <c r="A198" s="27"/>
      <c r="B198" s="137"/>
      <c r="C198" s="181"/>
      <c r="D198" s="181"/>
      <c r="E198" s="181"/>
      <c r="F198" s="181"/>
      <c r="G198" s="181"/>
      <c r="H198" s="181"/>
      <c r="I198" s="282" t="s">
        <v>946</v>
      </c>
      <c r="J198" s="181"/>
      <c r="K198" s="181"/>
      <c r="L198" s="177">
        <v>50000</v>
      </c>
      <c r="M198" s="139"/>
      <c r="N198" s="140"/>
    </row>
    <row r="199" spans="1:14" ht="31.5" x14ac:dyDescent="0.25">
      <c r="A199" s="27"/>
      <c r="B199" s="137"/>
      <c r="C199" s="132" t="s">
        <v>755</v>
      </c>
      <c r="D199" s="181"/>
      <c r="E199" s="181"/>
      <c r="F199" s="181"/>
      <c r="G199" s="181"/>
      <c r="H199" s="181"/>
      <c r="I199" s="282"/>
      <c r="J199" s="181"/>
      <c r="K199" s="181"/>
      <c r="L199" s="177">
        <v>40000</v>
      </c>
      <c r="M199" s="139"/>
      <c r="N199" s="140"/>
    </row>
    <row r="200" spans="1:14" ht="31.5" x14ac:dyDescent="0.25">
      <c r="A200" s="27"/>
      <c r="B200" s="137"/>
      <c r="C200" s="132" t="s">
        <v>755</v>
      </c>
      <c r="D200" s="181"/>
      <c r="E200" s="181"/>
      <c r="F200" s="181"/>
      <c r="G200" s="181"/>
      <c r="H200" s="181"/>
      <c r="I200" s="282"/>
      <c r="J200" s="181"/>
      <c r="K200" s="181"/>
      <c r="L200" s="177">
        <v>20000</v>
      </c>
      <c r="M200" s="139"/>
      <c r="N200" s="140"/>
    </row>
    <row r="201" spans="1:14" ht="31.5" x14ac:dyDescent="0.25">
      <c r="A201" s="27"/>
      <c r="B201" s="137"/>
      <c r="C201" s="132" t="s">
        <v>755</v>
      </c>
      <c r="D201" s="181"/>
      <c r="E201" s="181"/>
      <c r="F201" s="181"/>
      <c r="G201" s="181"/>
      <c r="H201" s="181"/>
      <c r="I201" s="282"/>
      <c r="J201" s="181"/>
      <c r="K201" s="181"/>
      <c r="L201" s="177">
        <v>40000</v>
      </c>
      <c r="M201" s="139"/>
      <c r="N201" s="140"/>
    </row>
    <row r="202" spans="1:14" ht="31.5" x14ac:dyDescent="0.25">
      <c r="A202" s="27"/>
      <c r="B202" s="137"/>
      <c r="C202" s="132" t="s">
        <v>755</v>
      </c>
      <c r="D202" s="181"/>
      <c r="E202" s="181"/>
      <c r="F202" s="181"/>
      <c r="G202" s="181"/>
      <c r="H202" s="181"/>
      <c r="I202" s="282"/>
      <c r="J202" s="181"/>
      <c r="K202" s="181"/>
      <c r="L202" s="177">
        <v>40000</v>
      </c>
      <c r="M202" s="139"/>
      <c r="N202" s="140"/>
    </row>
    <row r="203" spans="1:14" ht="15.75" x14ac:dyDescent="0.25">
      <c r="A203" s="27"/>
      <c r="B203" s="137"/>
      <c r="C203" s="270" t="s">
        <v>945</v>
      </c>
      <c r="D203" s="269"/>
      <c r="E203" s="262"/>
      <c r="F203" s="257"/>
      <c r="G203" s="264"/>
      <c r="H203" s="265"/>
      <c r="I203" s="273"/>
      <c r="J203" s="266"/>
      <c r="K203" s="267"/>
      <c r="L203" s="268"/>
      <c r="M203" s="266"/>
    </row>
    <row r="204" spans="1:14" ht="47.25" x14ac:dyDescent="0.25">
      <c r="A204" s="27"/>
      <c r="B204" s="137"/>
      <c r="C204" s="132" t="s">
        <v>395</v>
      </c>
      <c r="D204" s="137"/>
      <c r="E204" s="186"/>
      <c r="F204" s="132" t="s">
        <v>398</v>
      </c>
      <c r="G204" s="146"/>
      <c r="H204" s="138"/>
      <c r="I204" s="189" t="s">
        <v>370</v>
      </c>
      <c r="J204" s="139"/>
      <c r="K204" s="192" t="s">
        <v>873</v>
      </c>
      <c r="L204" s="177">
        <v>210000</v>
      </c>
      <c r="M204" s="139"/>
    </row>
    <row r="205" spans="1:14" ht="47.25" x14ac:dyDescent="0.25">
      <c r="A205" s="27"/>
      <c r="B205" s="137"/>
      <c r="C205" s="132" t="s">
        <v>395</v>
      </c>
      <c r="D205" s="181"/>
      <c r="F205" s="132" t="s">
        <v>769</v>
      </c>
      <c r="G205" s="146"/>
      <c r="H205" s="138"/>
      <c r="I205" s="189" t="s">
        <v>370</v>
      </c>
      <c r="J205" s="139">
        <v>67635</v>
      </c>
      <c r="K205" s="192" t="s">
        <v>874</v>
      </c>
      <c r="L205" s="177">
        <v>210000</v>
      </c>
      <c r="M205" s="139"/>
      <c r="N205" s="140"/>
    </row>
    <row r="206" spans="1:14" ht="47.25" x14ac:dyDescent="0.25">
      <c r="A206" s="27"/>
      <c r="B206" s="137"/>
      <c r="C206" s="132" t="s">
        <v>395</v>
      </c>
      <c r="E206" s="186"/>
      <c r="F206" s="132" t="s">
        <v>776</v>
      </c>
      <c r="G206" s="146"/>
      <c r="H206" s="138"/>
      <c r="I206" s="189" t="s">
        <v>370</v>
      </c>
      <c r="J206" s="139">
        <v>67636</v>
      </c>
      <c r="K206" s="192" t="s">
        <v>892</v>
      </c>
      <c r="L206" s="177">
        <v>210000</v>
      </c>
      <c r="M206" s="139"/>
      <c r="N206" s="140"/>
    </row>
    <row r="207" spans="1:14" ht="47.25" x14ac:dyDescent="0.25">
      <c r="A207" s="27"/>
      <c r="B207" s="137"/>
      <c r="C207" s="132" t="s">
        <v>395</v>
      </c>
      <c r="D207" s="137"/>
      <c r="E207" s="186"/>
      <c r="F207" s="132" t="s">
        <v>768</v>
      </c>
      <c r="G207" s="146"/>
      <c r="H207" s="138"/>
      <c r="I207" s="189" t="s">
        <v>370</v>
      </c>
      <c r="J207" s="139">
        <v>135270</v>
      </c>
      <c r="K207" s="192" t="s">
        <v>875</v>
      </c>
      <c r="L207" s="177">
        <v>210000</v>
      </c>
      <c r="M207" s="139"/>
      <c r="N207" s="140"/>
    </row>
    <row r="208" spans="1:14" ht="47.25" x14ac:dyDescent="0.25">
      <c r="A208" s="27"/>
      <c r="B208" s="137"/>
      <c r="C208" s="132" t="s">
        <v>270</v>
      </c>
      <c r="D208" s="137">
        <v>2000000</v>
      </c>
      <c r="E208" s="186"/>
      <c r="F208" s="132" t="s">
        <v>591</v>
      </c>
      <c r="G208" s="146"/>
      <c r="H208" s="138"/>
      <c r="I208" s="189" t="s">
        <v>371</v>
      </c>
      <c r="J208" s="139">
        <v>40500</v>
      </c>
      <c r="K208" s="192" t="s">
        <v>896</v>
      </c>
      <c r="L208" s="177">
        <v>200000</v>
      </c>
      <c r="M208" s="139"/>
      <c r="N208" s="140"/>
    </row>
    <row r="209" spans="1:14" ht="47.25" x14ac:dyDescent="0.25">
      <c r="A209" s="27"/>
      <c r="B209" s="137"/>
      <c r="C209" s="132" t="s">
        <v>777</v>
      </c>
      <c r="D209" s="137"/>
      <c r="E209" s="186"/>
      <c r="F209" s="132" t="s">
        <v>401</v>
      </c>
      <c r="G209" s="146" t="s">
        <v>18</v>
      </c>
      <c r="H209" s="138">
        <v>10</v>
      </c>
      <c r="I209" s="189" t="s">
        <v>373</v>
      </c>
      <c r="J209" s="139">
        <v>81000</v>
      </c>
      <c r="K209" s="192" t="s">
        <v>876</v>
      </c>
      <c r="L209" s="177">
        <v>200000</v>
      </c>
      <c r="M209" s="139"/>
      <c r="N209" s="140"/>
    </row>
    <row r="210" spans="1:14" ht="47.25" x14ac:dyDescent="0.25">
      <c r="A210" s="27"/>
      <c r="B210" s="137"/>
      <c r="C210" s="132" t="s">
        <v>248</v>
      </c>
      <c r="D210" s="137">
        <v>1000000</v>
      </c>
      <c r="E210" s="186"/>
      <c r="F210" s="132" t="s">
        <v>380</v>
      </c>
      <c r="G210" s="146"/>
      <c r="H210" s="138"/>
      <c r="I210" s="132" t="s">
        <v>248</v>
      </c>
      <c r="J210" s="139"/>
      <c r="K210" s="192" t="s">
        <v>893</v>
      </c>
      <c r="L210" s="177">
        <v>100000</v>
      </c>
      <c r="M210" s="139"/>
      <c r="N210" s="140"/>
    </row>
    <row r="211" spans="1:14" ht="47.25" x14ac:dyDescent="0.25">
      <c r="A211" s="27"/>
      <c r="B211" s="137"/>
      <c r="C211" s="132" t="s">
        <v>755</v>
      </c>
      <c r="D211" s="137">
        <v>2000000</v>
      </c>
      <c r="E211" s="186"/>
      <c r="F211" s="258" t="s">
        <v>778</v>
      </c>
      <c r="G211" s="146"/>
      <c r="H211" s="138"/>
      <c r="I211" s="189" t="s">
        <v>783</v>
      </c>
      <c r="J211" s="139"/>
      <c r="K211" s="192" t="s">
        <v>894</v>
      </c>
      <c r="L211" s="177">
        <v>50000</v>
      </c>
      <c r="M211" s="139"/>
      <c r="N211" s="140"/>
    </row>
    <row r="212" spans="1:14" ht="47.25" x14ac:dyDescent="0.25">
      <c r="A212" s="27"/>
      <c r="B212" s="137"/>
      <c r="C212" s="132" t="s">
        <v>755</v>
      </c>
      <c r="D212" s="137"/>
      <c r="E212" s="186"/>
      <c r="F212" s="132" t="s">
        <v>779</v>
      </c>
      <c r="G212" s="146"/>
      <c r="H212" s="138"/>
      <c r="I212" s="189" t="s">
        <v>783</v>
      </c>
      <c r="J212" s="139"/>
      <c r="K212" s="192" t="s">
        <v>895</v>
      </c>
      <c r="L212" s="177">
        <v>50000</v>
      </c>
      <c r="M212" s="139"/>
      <c r="N212" s="140"/>
    </row>
    <row r="213" spans="1:14" ht="47.25" x14ac:dyDescent="0.25">
      <c r="A213" s="27"/>
      <c r="B213" s="137"/>
      <c r="C213" s="132" t="s">
        <v>755</v>
      </c>
      <c r="D213" s="137"/>
      <c r="E213" s="186"/>
      <c r="F213" s="132" t="s">
        <v>770</v>
      </c>
      <c r="G213" s="146"/>
      <c r="H213" s="138"/>
      <c r="I213" s="189" t="s">
        <v>783</v>
      </c>
      <c r="J213" s="139"/>
      <c r="K213" s="192" t="s">
        <v>877</v>
      </c>
      <c r="L213" s="177">
        <v>50000</v>
      </c>
      <c r="M213" s="139"/>
      <c r="N213" s="140"/>
    </row>
    <row r="214" spans="1:14" ht="15.75" x14ac:dyDescent="0.25">
      <c r="A214" s="27"/>
      <c r="B214" s="137"/>
      <c r="C214" s="132"/>
      <c r="D214" s="181"/>
      <c r="E214" s="181"/>
      <c r="F214" s="132"/>
      <c r="G214" s="181"/>
      <c r="H214" s="181"/>
      <c r="I214" s="189"/>
      <c r="J214" s="181"/>
      <c r="K214" s="192"/>
      <c r="L214" s="177">
        <v>20000</v>
      </c>
      <c r="M214" s="139"/>
      <c r="N214" s="140"/>
    </row>
    <row r="215" spans="1:14" ht="15.75" x14ac:dyDescent="0.25">
      <c r="A215" s="27"/>
      <c r="B215" s="137"/>
      <c r="C215" s="270" t="s">
        <v>132</v>
      </c>
      <c r="D215" s="260"/>
      <c r="E215" s="260"/>
      <c r="F215" s="260"/>
      <c r="G215" s="260"/>
      <c r="H215" s="260"/>
      <c r="I215" s="260"/>
      <c r="J215" s="260"/>
      <c r="K215" s="260"/>
      <c r="L215" s="260"/>
      <c r="M215" s="266"/>
      <c r="N215" s="140"/>
    </row>
    <row r="216" spans="1:14" ht="47.25" x14ac:dyDescent="0.25">
      <c r="A216" s="27"/>
      <c r="B216" s="137"/>
      <c r="C216" s="132" t="s">
        <v>395</v>
      </c>
      <c r="D216" s="181"/>
      <c r="E216" s="181"/>
      <c r="F216" s="132" t="s">
        <v>791</v>
      </c>
      <c r="G216" s="146"/>
      <c r="H216" s="138"/>
      <c r="I216" s="189" t="s">
        <v>370</v>
      </c>
      <c r="J216" s="139"/>
      <c r="K216" s="192" t="s">
        <v>908</v>
      </c>
      <c r="L216" s="177">
        <v>210000</v>
      </c>
      <c r="M216" s="139"/>
      <c r="N216" s="140"/>
    </row>
    <row r="217" spans="1:14" ht="47.25" x14ac:dyDescent="0.25">
      <c r="A217" s="27"/>
      <c r="B217" s="137"/>
      <c r="C217" s="132" t="s">
        <v>395</v>
      </c>
      <c r="D217" s="181"/>
      <c r="E217" s="181"/>
      <c r="F217" s="132" t="s">
        <v>769</v>
      </c>
      <c r="G217" s="146"/>
      <c r="H217" s="138"/>
      <c r="I217" s="189" t="s">
        <v>370</v>
      </c>
      <c r="J217" s="139">
        <v>67635</v>
      </c>
      <c r="K217" s="192" t="s">
        <v>857</v>
      </c>
      <c r="L217" s="177">
        <v>210000</v>
      </c>
      <c r="M217" s="139"/>
      <c r="N217" s="140"/>
    </row>
    <row r="218" spans="1:14" ht="47.25" x14ac:dyDescent="0.25">
      <c r="A218" s="27"/>
      <c r="B218" s="137"/>
      <c r="C218" s="132" t="s">
        <v>395</v>
      </c>
      <c r="D218" s="181"/>
      <c r="E218" s="181"/>
      <c r="F218" s="132" t="s">
        <v>776</v>
      </c>
      <c r="G218" s="146"/>
      <c r="H218" s="138"/>
      <c r="I218" s="189" t="s">
        <v>370</v>
      </c>
      <c r="J218" s="139">
        <v>67636</v>
      </c>
      <c r="K218" s="192" t="s">
        <v>855</v>
      </c>
      <c r="L218" s="177">
        <v>210000</v>
      </c>
      <c r="M218" s="139"/>
      <c r="N218" s="140"/>
    </row>
    <row r="219" spans="1:14" ht="47.25" x14ac:dyDescent="0.25">
      <c r="A219" s="27"/>
      <c r="B219" s="137"/>
      <c r="C219" s="132" t="s">
        <v>395</v>
      </c>
      <c r="D219" s="181"/>
      <c r="E219" s="181"/>
      <c r="F219" s="132" t="s">
        <v>768</v>
      </c>
      <c r="G219" s="146"/>
      <c r="H219" s="138"/>
      <c r="I219" s="189" t="s">
        <v>370</v>
      </c>
      <c r="J219" s="139">
        <v>135270</v>
      </c>
      <c r="K219" s="192" t="s">
        <v>856</v>
      </c>
      <c r="L219" s="177">
        <v>210000</v>
      </c>
      <c r="M219" s="139"/>
      <c r="N219" s="140"/>
    </row>
    <row r="220" spans="1:14" ht="47.25" x14ac:dyDescent="0.25">
      <c r="A220" s="27"/>
      <c r="B220" s="137"/>
      <c r="C220" s="132" t="s">
        <v>270</v>
      </c>
      <c r="D220" s="181"/>
      <c r="E220" s="181"/>
      <c r="F220" s="132" t="s">
        <v>591</v>
      </c>
      <c r="G220" s="146"/>
      <c r="H220" s="138"/>
      <c r="I220" s="189" t="s">
        <v>371</v>
      </c>
      <c r="J220" s="139">
        <v>40500</v>
      </c>
      <c r="K220" s="192" t="s">
        <v>858</v>
      </c>
      <c r="L220" s="177">
        <v>200000</v>
      </c>
      <c r="M220" s="139"/>
      <c r="N220" s="140"/>
    </row>
    <row r="221" spans="1:14" ht="47.25" x14ac:dyDescent="0.25">
      <c r="A221" s="27"/>
      <c r="B221" s="137"/>
      <c r="C221" s="132" t="s">
        <v>777</v>
      </c>
      <c r="D221" s="181"/>
      <c r="E221" s="181"/>
      <c r="F221" s="132" t="s">
        <v>401</v>
      </c>
      <c r="G221" s="146" t="s">
        <v>18</v>
      </c>
      <c r="H221" s="138">
        <v>10</v>
      </c>
      <c r="I221" s="189" t="s">
        <v>373</v>
      </c>
      <c r="J221" s="139">
        <v>81000</v>
      </c>
      <c r="K221" s="192" t="s">
        <v>859</v>
      </c>
      <c r="L221" s="177">
        <v>200000</v>
      </c>
      <c r="M221" s="139"/>
      <c r="N221" s="140"/>
    </row>
    <row r="222" spans="1:14" ht="47.25" x14ac:dyDescent="0.25">
      <c r="A222" s="27"/>
      <c r="B222" s="137"/>
      <c r="C222" s="132" t="s">
        <v>248</v>
      </c>
      <c r="D222" s="181"/>
      <c r="E222" s="181"/>
      <c r="F222" s="132" t="s">
        <v>380</v>
      </c>
      <c r="G222" s="146"/>
      <c r="H222" s="138"/>
      <c r="I222" s="132" t="s">
        <v>248</v>
      </c>
      <c r="J222" s="139"/>
      <c r="K222" s="192" t="s">
        <v>860</v>
      </c>
      <c r="L222" s="177">
        <v>100000</v>
      </c>
      <c r="M222" s="139"/>
      <c r="N222" s="140"/>
    </row>
    <row r="223" spans="1:14" ht="47.25" x14ac:dyDescent="0.25">
      <c r="A223" s="27"/>
      <c r="B223" s="137"/>
      <c r="C223" s="132" t="s">
        <v>755</v>
      </c>
      <c r="D223" s="137"/>
      <c r="E223" s="186"/>
      <c r="F223" s="258" t="s">
        <v>778</v>
      </c>
      <c r="G223" s="146"/>
      <c r="H223" s="138"/>
      <c r="I223" s="189" t="s">
        <v>783</v>
      </c>
      <c r="J223" s="139"/>
      <c r="K223" s="192" t="s">
        <v>861</v>
      </c>
      <c r="L223" s="177">
        <v>50000</v>
      </c>
      <c r="M223" s="139"/>
      <c r="N223" s="140"/>
    </row>
    <row r="224" spans="1:14" ht="47.25" x14ac:dyDescent="0.25">
      <c r="A224" s="27"/>
      <c r="B224" s="137"/>
      <c r="C224" s="132" t="s">
        <v>755</v>
      </c>
      <c r="D224" s="137"/>
      <c r="E224" s="186"/>
      <c r="F224" s="132" t="s">
        <v>779</v>
      </c>
      <c r="G224" s="146"/>
      <c r="H224" s="138"/>
      <c r="I224" s="189" t="s">
        <v>783</v>
      </c>
      <c r="J224" s="139"/>
      <c r="K224" s="192" t="s">
        <v>862</v>
      </c>
      <c r="M224" s="139"/>
      <c r="N224" s="140"/>
    </row>
    <row r="225" spans="1:14" ht="47.25" x14ac:dyDescent="0.25">
      <c r="A225" s="27"/>
      <c r="B225" s="137"/>
      <c r="C225" s="132" t="s">
        <v>755</v>
      </c>
      <c r="D225" s="137"/>
      <c r="E225" s="186"/>
      <c r="F225" s="132" t="s">
        <v>770</v>
      </c>
      <c r="G225" s="146"/>
      <c r="H225" s="138"/>
      <c r="I225" s="189" t="s">
        <v>783</v>
      </c>
      <c r="J225" s="139"/>
      <c r="K225" s="192" t="s">
        <v>863</v>
      </c>
      <c r="L225" s="177">
        <v>50000</v>
      </c>
      <c r="M225" s="139"/>
      <c r="N225" s="140"/>
    </row>
    <row r="226" spans="1:14" ht="47.25" x14ac:dyDescent="0.25">
      <c r="A226" s="27"/>
      <c r="B226" s="137"/>
      <c r="C226" s="132" t="s">
        <v>755</v>
      </c>
      <c r="D226" s="137"/>
      <c r="E226" s="186"/>
      <c r="F226" s="132" t="s">
        <v>772</v>
      </c>
      <c r="G226" s="181"/>
      <c r="H226" s="181"/>
      <c r="I226" s="189" t="s">
        <v>783</v>
      </c>
      <c r="J226" s="181"/>
      <c r="K226" s="192" t="s">
        <v>864</v>
      </c>
      <c r="L226" s="177"/>
      <c r="M226" s="139"/>
      <c r="N226" s="140"/>
    </row>
    <row r="227" spans="1:14" ht="15.75" x14ac:dyDescent="0.25">
      <c r="A227" s="27"/>
      <c r="B227" s="137"/>
      <c r="C227" s="270" t="s">
        <v>133</v>
      </c>
      <c r="D227" s="260"/>
      <c r="E227" s="260"/>
      <c r="F227" s="260"/>
      <c r="G227" s="260"/>
      <c r="H227" s="260"/>
      <c r="I227" s="260"/>
      <c r="J227" s="260"/>
      <c r="K227" s="260"/>
      <c r="L227" s="260"/>
      <c r="M227" s="260"/>
      <c r="N227" s="140"/>
    </row>
    <row r="228" spans="1:14" ht="31.5" x14ac:dyDescent="0.25">
      <c r="A228" s="27"/>
      <c r="B228" s="137"/>
      <c r="C228" s="132" t="s">
        <v>395</v>
      </c>
      <c r="D228" s="181"/>
      <c r="E228" s="259"/>
      <c r="F228" s="132" t="s">
        <v>791</v>
      </c>
      <c r="G228" s="146"/>
      <c r="H228" s="138"/>
      <c r="I228" s="189" t="s">
        <v>370</v>
      </c>
      <c r="J228" s="139"/>
      <c r="K228" s="192" t="s">
        <v>837</v>
      </c>
      <c r="L228" s="177"/>
      <c r="M228" s="139"/>
      <c r="N228" s="140"/>
    </row>
    <row r="229" spans="1:14" ht="47.25" x14ac:dyDescent="0.25">
      <c r="A229" s="27"/>
      <c r="B229" s="137"/>
      <c r="C229" s="132" t="s">
        <v>395</v>
      </c>
      <c r="D229" s="137"/>
      <c r="E229" s="186"/>
      <c r="F229" s="132" t="s">
        <v>769</v>
      </c>
      <c r="G229" s="146"/>
      <c r="H229" s="138"/>
      <c r="I229" s="189" t="s">
        <v>370</v>
      </c>
      <c r="J229" s="139">
        <v>67635</v>
      </c>
      <c r="K229" s="192" t="s">
        <v>838</v>
      </c>
      <c r="L229" s="177"/>
      <c r="M229" s="139"/>
      <c r="N229" s="140"/>
    </row>
    <row r="230" spans="1:14" ht="47.25" x14ac:dyDescent="0.25">
      <c r="A230" s="27"/>
      <c r="B230" s="137"/>
      <c r="C230" s="132" t="s">
        <v>395</v>
      </c>
      <c r="D230" s="137"/>
      <c r="E230" s="186"/>
      <c r="F230" s="132" t="s">
        <v>776</v>
      </c>
      <c r="G230" s="146"/>
      <c r="H230" s="138"/>
      <c r="I230" s="189" t="s">
        <v>370</v>
      </c>
      <c r="J230" s="139">
        <v>67636</v>
      </c>
      <c r="K230" s="192" t="s">
        <v>839</v>
      </c>
      <c r="L230" s="177"/>
      <c r="M230" s="139"/>
      <c r="N230" s="140"/>
    </row>
    <row r="231" spans="1:14" ht="47.25" x14ac:dyDescent="0.25">
      <c r="A231" s="27"/>
      <c r="B231" s="137"/>
      <c r="C231" s="132" t="s">
        <v>395</v>
      </c>
      <c r="D231" s="137"/>
      <c r="E231" s="186"/>
      <c r="F231" s="132" t="s">
        <v>241</v>
      </c>
      <c r="G231" s="146"/>
      <c r="H231" s="138"/>
      <c r="I231" s="189" t="s">
        <v>370</v>
      </c>
      <c r="J231" s="139">
        <v>135270</v>
      </c>
      <c r="K231" s="192" t="s">
        <v>913</v>
      </c>
      <c r="L231" s="177"/>
      <c r="M231" s="139"/>
      <c r="N231" s="140"/>
    </row>
    <row r="232" spans="1:14" ht="47.25" x14ac:dyDescent="0.25">
      <c r="A232" s="27"/>
      <c r="B232" s="137"/>
      <c r="C232" s="132" t="s">
        <v>270</v>
      </c>
      <c r="D232" s="137"/>
      <c r="E232" s="186"/>
      <c r="F232" s="132" t="s">
        <v>591</v>
      </c>
      <c r="G232" s="146"/>
      <c r="H232" s="138"/>
      <c r="I232" s="189" t="s">
        <v>371</v>
      </c>
      <c r="J232" s="139">
        <v>40500</v>
      </c>
      <c r="K232" s="192" t="s">
        <v>840</v>
      </c>
      <c r="L232" s="177"/>
      <c r="M232" s="139"/>
      <c r="N232" s="140"/>
    </row>
    <row r="233" spans="1:14" ht="47.25" x14ac:dyDescent="0.25">
      <c r="A233" s="27"/>
      <c r="B233" s="137"/>
      <c r="C233" s="132" t="s">
        <v>777</v>
      </c>
      <c r="D233" s="137"/>
      <c r="E233" s="186"/>
      <c r="F233" s="132" t="s">
        <v>401</v>
      </c>
      <c r="G233" s="146" t="s">
        <v>18</v>
      </c>
      <c r="H233" s="138">
        <v>10</v>
      </c>
      <c r="I233" s="189" t="s">
        <v>373</v>
      </c>
      <c r="J233" s="139">
        <v>81000</v>
      </c>
      <c r="K233" s="192" t="s">
        <v>841</v>
      </c>
      <c r="L233" s="177"/>
      <c r="M233" s="139"/>
      <c r="N233" s="140"/>
    </row>
    <row r="234" spans="1:14" ht="47.25" x14ac:dyDescent="0.25">
      <c r="A234" s="27"/>
      <c r="B234" s="137"/>
      <c r="C234" s="132" t="s">
        <v>248</v>
      </c>
      <c r="D234" s="137"/>
      <c r="E234" s="186"/>
      <c r="F234" s="132" t="s">
        <v>380</v>
      </c>
      <c r="G234" s="146"/>
      <c r="H234" s="138"/>
      <c r="I234" s="132" t="s">
        <v>248</v>
      </c>
      <c r="J234" s="139"/>
      <c r="K234" s="192" t="s">
        <v>842</v>
      </c>
      <c r="L234" s="177"/>
      <c r="M234" s="139"/>
      <c r="N234" s="140"/>
    </row>
    <row r="235" spans="1:14" ht="47.25" x14ac:dyDescent="0.25">
      <c r="A235" s="27"/>
      <c r="B235" s="137"/>
      <c r="C235" s="132" t="s">
        <v>755</v>
      </c>
      <c r="E235" s="186"/>
      <c r="F235" s="258" t="s">
        <v>778</v>
      </c>
      <c r="G235" s="146"/>
      <c r="H235" s="138"/>
      <c r="I235" s="189" t="s">
        <v>783</v>
      </c>
      <c r="J235" s="139"/>
      <c r="K235" s="192" t="s">
        <v>843</v>
      </c>
      <c r="L235" s="177"/>
      <c r="M235" s="139"/>
      <c r="N235" s="140"/>
    </row>
    <row r="236" spans="1:14" ht="47.25" x14ac:dyDescent="0.25">
      <c r="A236" s="27"/>
      <c r="B236" s="137"/>
      <c r="C236" s="132" t="s">
        <v>755</v>
      </c>
      <c r="D236" s="137"/>
      <c r="E236" s="186"/>
      <c r="F236" s="132" t="s">
        <v>779</v>
      </c>
      <c r="G236" s="146"/>
      <c r="H236" s="138"/>
      <c r="I236" s="189" t="s">
        <v>783</v>
      </c>
      <c r="J236" s="139"/>
      <c r="K236" s="192" t="s">
        <v>844</v>
      </c>
      <c r="L236" s="177"/>
      <c r="M236" s="139"/>
      <c r="N236" s="140"/>
    </row>
    <row r="237" spans="1:14" ht="47.25" x14ac:dyDescent="0.25">
      <c r="A237" s="27"/>
      <c r="B237" s="137"/>
      <c r="C237" s="132" t="s">
        <v>755</v>
      </c>
      <c r="D237" s="137"/>
      <c r="E237" s="186"/>
      <c r="F237" s="132" t="s">
        <v>770</v>
      </c>
      <c r="G237" s="146"/>
      <c r="H237" s="138"/>
      <c r="I237" s="189" t="s">
        <v>783</v>
      </c>
      <c r="J237" s="139"/>
      <c r="K237" s="192" t="s">
        <v>845</v>
      </c>
      <c r="L237" s="177"/>
      <c r="M237" s="139"/>
      <c r="N237" s="140"/>
    </row>
    <row r="238" spans="1:14" ht="47.25" x14ac:dyDescent="0.25">
      <c r="A238" s="27"/>
      <c r="B238" s="137"/>
      <c r="C238" s="132" t="s">
        <v>755</v>
      </c>
      <c r="D238" s="137"/>
      <c r="E238" s="186"/>
      <c r="F238" s="132" t="s">
        <v>772</v>
      </c>
      <c r="G238" s="181"/>
      <c r="H238" s="181"/>
      <c r="I238" s="189" t="s">
        <v>783</v>
      </c>
      <c r="J238" s="181"/>
      <c r="K238" s="192" t="s">
        <v>846</v>
      </c>
      <c r="L238" s="177"/>
      <c r="M238" s="139"/>
      <c r="N238" s="140"/>
    </row>
    <row r="239" spans="1:14" ht="15.75" x14ac:dyDescent="0.25">
      <c r="A239" s="27"/>
      <c r="B239" s="137"/>
      <c r="C239" s="270" t="s">
        <v>134</v>
      </c>
      <c r="D239" s="260"/>
      <c r="E239" s="260"/>
      <c r="F239" s="260"/>
      <c r="G239" s="260"/>
      <c r="H239" s="260"/>
      <c r="I239" s="260"/>
      <c r="J239" s="260"/>
      <c r="K239" s="260"/>
      <c r="L239" s="260"/>
      <c r="M239" s="260"/>
      <c r="N239" s="140"/>
    </row>
    <row r="240" spans="1:14" ht="31.5" x14ac:dyDescent="0.25">
      <c r="A240" s="27"/>
      <c r="B240" s="137"/>
      <c r="C240" s="132" t="s">
        <v>395</v>
      </c>
      <c r="D240" s="137"/>
      <c r="E240" s="186"/>
      <c r="F240" s="132" t="s">
        <v>791</v>
      </c>
      <c r="G240" s="146"/>
      <c r="H240" s="138"/>
      <c r="I240" s="189" t="s">
        <v>370</v>
      </c>
      <c r="J240" s="139"/>
      <c r="K240" s="192" t="s">
        <v>837</v>
      </c>
      <c r="L240" s="177"/>
      <c r="M240" s="139"/>
      <c r="N240" s="140"/>
    </row>
    <row r="241" spans="1:14" ht="47.25" x14ac:dyDescent="0.25">
      <c r="A241" s="27"/>
      <c r="B241" s="137"/>
      <c r="C241" s="132" t="s">
        <v>395</v>
      </c>
      <c r="D241" s="137"/>
      <c r="E241" s="186"/>
      <c r="F241" s="132" t="s">
        <v>769</v>
      </c>
      <c r="G241" s="146"/>
      <c r="H241" s="138"/>
      <c r="I241" s="189" t="s">
        <v>370</v>
      </c>
      <c r="J241" s="139">
        <v>67635</v>
      </c>
      <c r="K241" s="192" t="s">
        <v>838</v>
      </c>
      <c r="L241" s="177"/>
      <c r="M241" s="139"/>
      <c r="N241" s="140"/>
    </row>
    <row r="242" spans="1:14" ht="53.25" customHeight="1" x14ac:dyDescent="0.25">
      <c r="A242" s="27"/>
      <c r="B242" s="137"/>
      <c r="C242" s="132" t="s">
        <v>395</v>
      </c>
      <c r="D242" s="137"/>
      <c r="E242" s="186"/>
      <c r="F242" s="132" t="s">
        <v>776</v>
      </c>
      <c r="G242" s="146"/>
      <c r="H242" s="138"/>
      <c r="I242" s="189" t="s">
        <v>370</v>
      </c>
      <c r="J242" s="139">
        <v>67636</v>
      </c>
      <c r="K242" s="192" t="s">
        <v>839</v>
      </c>
      <c r="L242" s="177"/>
      <c r="M242" s="139"/>
      <c r="N242" s="140"/>
    </row>
    <row r="243" spans="1:14" ht="47.25" x14ac:dyDescent="0.25">
      <c r="A243" s="27"/>
      <c r="B243" s="137"/>
      <c r="C243" s="132" t="s">
        <v>395</v>
      </c>
      <c r="D243" s="137"/>
      <c r="E243" s="186"/>
      <c r="F243" s="132" t="s">
        <v>241</v>
      </c>
      <c r="G243" s="146"/>
      <c r="H243" s="138"/>
      <c r="I243" s="189" t="s">
        <v>370</v>
      </c>
      <c r="J243" s="139">
        <v>135270</v>
      </c>
      <c r="K243" s="192" t="s">
        <v>913</v>
      </c>
      <c r="L243" s="177"/>
      <c r="M243" s="139"/>
      <c r="N243" s="140"/>
    </row>
    <row r="244" spans="1:14" ht="47.25" x14ac:dyDescent="0.25">
      <c r="A244" s="27"/>
      <c r="B244" s="137"/>
      <c r="C244" s="132" t="s">
        <v>270</v>
      </c>
      <c r="D244" s="137"/>
      <c r="E244" s="186"/>
      <c r="F244" s="132" t="s">
        <v>591</v>
      </c>
      <c r="G244" s="146"/>
      <c r="H244" s="138"/>
      <c r="I244" s="189" t="s">
        <v>371</v>
      </c>
      <c r="J244" s="139">
        <v>40500</v>
      </c>
      <c r="K244" s="192" t="s">
        <v>840</v>
      </c>
      <c r="L244" s="177"/>
      <c r="M244" s="139"/>
      <c r="N244" s="140"/>
    </row>
    <row r="245" spans="1:14" ht="47.25" x14ac:dyDescent="0.25">
      <c r="A245" s="27"/>
      <c r="B245" s="137"/>
      <c r="C245" s="132" t="s">
        <v>777</v>
      </c>
      <c r="D245" s="137"/>
      <c r="E245" s="186"/>
      <c r="F245" s="132" t="s">
        <v>401</v>
      </c>
      <c r="G245" s="146" t="s">
        <v>18</v>
      </c>
      <c r="H245" s="138">
        <v>10</v>
      </c>
      <c r="I245" s="189" t="s">
        <v>373</v>
      </c>
      <c r="J245" s="139">
        <v>81000</v>
      </c>
      <c r="K245" s="192" t="s">
        <v>841</v>
      </c>
      <c r="L245" s="177"/>
      <c r="M245" s="139"/>
      <c r="N245" s="140"/>
    </row>
    <row r="246" spans="1:14" ht="47.25" x14ac:dyDescent="0.25">
      <c r="A246" s="27"/>
      <c r="B246" s="137"/>
      <c r="C246" s="132" t="s">
        <v>248</v>
      </c>
      <c r="D246" s="137"/>
      <c r="E246" s="186"/>
      <c r="F246" s="132" t="s">
        <v>924</v>
      </c>
      <c r="G246" s="146"/>
      <c r="H246" s="138"/>
      <c r="I246" s="132" t="s">
        <v>248</v>
      </c>
      <c r="J246" s="139"/>
      <c r="K246" s="192" t="s">
        <v>842</v>
      </c>
      <c r="L246" s="177"/>
      <c r="M246" s="139"/>
      <c r="N246" s="140"/>
    </row>
    <row r="247" spans="1:14" ht="47.25" x14ac:dyDescent="0.25">
      <c r="A247" s="27"/>
      <c r="B247" s="137"/>
      <c r="C247" s="132" t="s">
        <v>755</v>
      </c>
      <c r="D247" s="137"/>
      <c r="E247" s="186"/>
      <c r="F247" s="258" t="s">
        <v>778</v>
      </c>
      <c r="G247" s="146"/>
      <c r="H247" s="138"/>
      <c r="I247" s="189" t="s">
        <v>783</v>
      </c>
      <c r="J247" s="139"/>
      <c r="K247" s="192" t="s">
        <v>843</v>
      </c>
      <c r="L247" s="177"/>
    </row>
    <row r="248" spans="1:14" ht="47.25" x14ac:dyDescent="0.25">
      <c r="A248" s="27"/>
      <c r="B248" s="137"/>
      <c r="C248" s="132" t="s">
        <v>755</v>
      </c>
      <c r="D248" s="137"/>
      <c r="E248" s="186"/>
      <c r="F248" s="132" t="s">
        <v>779</v>
      </c>
      <c r="G248" s="146"/>
      <c r="H248" s="138"/>
      <c r="I248" s="189" t="s">
        <v>783</v>
      </c>
      <c r="J248" s="139"/>
      <c r="K248" s="192" t="s">
        <v>844</v>
      </c>
      <c r="L248" s="177"/>
    </row>
    <row r="249" spans="1:14" ht="47.25" x14ac:dyDescent="0.25">
      <c r="A249" s="27"/>
      <c r="B249" s="137"/>
      <c r="C249" s="132" t="s">
        <v>755</v>
      </c>
      <c r="D249" s="137"/>
      <c r="E249" s="186"/>
      <c r="F249" s="132" t="s">
        <v>770</v>
      </c>
      <c r="G249" s="146"/>
      <c r="H249" s="138"/>
      <c r="I249" s="189" t="s">
        <v>783</v>
      </c>
      <c r="J249" s="139"/>
      <c r="K249" s="192" t="s">
        <v>845</v>
      </c>
      <c r="L249" s="177"/>
    </row>
    <row r="250" spans="1:14" ht="47.25" x14ac:dyDescent="0.25">
      <c r="A250" s="27"/>
      <c r="B250" s="137"/>
      <c r="C250" s="132" t="s">
        <v>755</v>
      </c>
      <c r="D250" s="137"/>
      <c r="E250" s="186"/>
      <c r="F250" s="132" t="s">
        <v>772</v>
      </c>
      <c r="G250" s="181"/>
      <c r="H250" s="181"/>
      <c r="I250" s="189" t="s">
        <v>783</v>
      </c>
      <c r="J250" s="181"/>
      <c r="K250" s="192" t="s">
        <v>846</v>
      </c>
      <c r="L250" s="177"/>
      <c r="M250" s="139"/>
      <c r="N250" s="140"/>
    </row>
    <row r="251" spans="1:14" ht="15.75" x14ac:dyDescent="0.25">
      <c r="A251" s="27"/>
      <c r="B251" s="137"/>
      <c r="C251" s="271" t="s">
        <v>135</v>
      </c>
      <c r="D251" s="269"/>
      <c r="E251" s="262"/>
      <c r="F251" s="257"/>
      <c r="G251" s="260"/>
      <c r="H251" s="260"/>
      <c r="I251" s="273"/>
      <c r="J251" s="260"/>
      <c r="K251" s="267"/>
      <c r="L251" s="268"/>
      <c r="M251" s="266"/>
      <c r="N251" s="140"/>
    </row>
    <row r="252" spans="1:14" ht="31.5" x14ac:dyDescent="0.25">
      <c r="A252" s="27"/>
      <c r="B252" s="137"/>
      <c r="C252" s="132" t="s">
        <v>395</v>
      </c>
      <c r="D252" s="137"/>
      <c r="E252" s="186"/>
      <c r="F252" s="132" t="s">
        <v>791</v>
      </c>
      <c r="G252" s="146"/>
      <c r="H252" s="138"/>
      <c r="I252" s="189" t="s">
        <v>370</v>
      </c>
      <c r="J252" s="139"/>
      <c r="K252" s="192" t="s">
        <v>837</v>
      </c>
      <c r="L252" s="177"/>
      <c r="M252" s="139"/>
      <c r="N252" s="140"/>
    </row>
    <row r="253" spans="1:14" ht="47.25" x14ac:dyDescent="0.25">
      <c r="A253" s="27"/>
      <c r="B253" s="137"/>
      <c r="C253" s="132" t="s">
        <v>395</v>
      </c>
      <c r="D253" s="137"/>
      <c r="E253" s="186"/>
      <c r="F253" s="132" t="s">
        <v>769</v>
      </c>
      <c r="G253" s="146"/>
      <c r="H253" s="138"/>
      <c r="I253" s="189" t="s">
        <v>370</v>
      </c>
      <c r="J253" s="139">
        <v>67635</v>
      </c>
      <c r="K253" s="192" t="s">
        <v>838</v>
      </c>
      <c r="L253" s="177"/>
      <c r="M253" s="139"/>
      <c r="N253" s="140"/>
    </row>
    <row r="254" spans="1:14" ht="47.25" x14ac:dyDescent="0.25">
      <c r="A254" s="27"/>
      <c r="B254" s="137"/>
      <c r="C254" s="132" t="s">
        <v>395</v>
      </c>
      <c r="D254" s="137"/>
      <c r="E254" s="186"/>
      <c r="F254" s="132" t="s">
        <v>776</v>
      </c>
      <c r="G254" s="146"/>
      <c r="H254" s="138"/>
      <c r="I254" s="189" t="s">
        <v>370</v>
      </c>
      <c r="J254" s="139">
        <v>67636</v>
      </c>
      <c r="K254" s="192" t="s">
        <v>839</v>
      </c>
      <c r="L254" s="177"/>
      <c r="M254" s="139"/>
      <c r="N254" s="140"/>
    </row>
    <row r="255" spans="1:14" ht="47.25" x14ac:dyDescent="0.25">
      <c r="A255" s="27"/>
      <c r="B255" s="137"/>
      <c r="C255" s="132" t="s">
        <v>395</v>
      </c>
      <c r="D255" s="137"/>
      <c r="E255" s="186"/>
      <c r="F255" s="132" t="s">
        <v>930</v>
      </c>
      <c r="G255" s="146"/>
      <c r="H255" s="138"/>
      <c r="I255" s="189" t="s">
        <v>370</v>
      </c>
      <c r="J255" s="139">
        <v>135270</v>
      </c>
      <c r="K255" s="192" t="s">
        <v>913</v>
      </c>
      <c r="L255" s="177"/>
      <c r="M255" s="139"/>
      <c r="N255" s="140"/>
    </row>
    <row r="256" spans="1:14" ht="47.25" x14ac:dyDescent="0.25">
      <c r="A256" s="27"/>
      <c r="B256" s="137"/>
      <c r="C256" s="132" t="s">
        <v>270</v>
      </c>
      <c r="D256" s="137"/>
      <c r="E256" s="186"/>
      <c r="F256" s="132" t="s">
        <v>931</v>
      </c>
      <c r="G256" s="146"/>
      <c r="H256" s="138"/>
      <c r="I256" s="189" t="s">
        <v>371</v>
      </c>
      <c r="J256" s="139">
        <v>40500</v>
      </c>
      <c r="K256" s="192" t="s">
        <v>840</v>
      </c>
      <c r="L256" s="177"/>
      <c r="M256" s="139"/>
      <c r="N256" s="140"/>
    </row>
    <row r="257" spans="1:14" ht="47.25" x14ac:dyDescent="0.25">
      <c r="A257" s="27"/>
      <c r="B257" s="137"/>
      <c r="C257" s="132" t="s">
        <v>777</v>
      </c>
      <c r="D257" s="137"/>
      <c r="E257" s="186"/>
      <c r="F257" s="132" t="s">
        <v>401</v>
      </c>
      <c r="G257" s="146" t="s">
        <v>18</v>
      </c>
      <c r="H257" s="138">
        <v>10</v>
      </c>
      <c r="I257" s="189" t="s">
        <v>373</v>
      </c>
      <c r="J257" s="139">
        <v>81000</v>
      </c>
      <c r="K257" s="192" t="s">
        <v>841</v>
      </c>
      <c r="L257" s="177"/>
      <c r="M257" s="139"/>
      <c r="N257" s="140"/>
    </row>
    <row r="258" spans="1:14" ht="47.25" x14ac:dyDescent="0.25">
      <c r="A258" s="27"/>
      <c r="B258" s="137"/>
      <c r="C258" s="132" t="s">
        <v>248</v>
      </c>
      <c r="D258" s="137"/>
      <c r="E258" s="186"/>
      <c r="F258" s="132" t="s">
        <v>924</v>
      </c>
      <c r="G258" s="146"/>
      <c r="H258" s="138"/>
      <c r="I258" s="132" t="s">
        <v>248</v>
      </c>
      <c r="J258" s="139"/>
      <c r="K258" s="192" t="s">
        <v>842</v>
      </c>
      <c r="L258" s="177"/>
      <c r="M258" s="139"/>
      <c r="N258" s="140"/>
    </row>
    <row r="259" spans="1:14" ht="47.25" x14ac:dyDescent="0.25">
      <c r="A259" s="27"/>
      <c r="B259" s="137"/>
      <c r="C259" s="132" t="s">
        <v>755</v>
      </c>
      <c r="D259" s="137"/>
      <c r="E259" s="186"/>
      <c r="F259" s="258" t="s">
        <v>778</v>
      </c>
      <c r="G259" s="146"/>
      <c r="H259" s="138"/>
      <c r="I259" s="189" t="s">
        <v>783</v>
      </c>
      <c r="J259" s="139"/>
      <c r="K259" s="192" t="s">
        <v>843</v>
      </c>
      <c r="L259" s="177"/>
      <c r="M259" s="139"/>
      <c r="N259" s="140"/>
    </row>
    <row r="260" spans="1:14" ht="47.25" x14ac:dyDescent="0.25">
      <c r="A260" s="27"/>
      <c r="B260" s="137"/>
      <c r="C260" s="132" t="s">
        <v>755</v>
      </c>
      <c r="D260" s="137"/>
      <c r="E260" s="186"/>
      <c r="F260" s="132" t="s">
        <v>779</v>
      </c>
      <c r="G260" s="146"/>
      <c r="H260" s="138"/>
      <c r="I260" s="189" t="s">
        <v>783</v>
      </c>
      <c r="J260" s="139"/>
      <c r="K260" s="192" t="s">
        <v>844</v>
      </c>
      <c r="L260" s="177"/>
      <c r="M260" s="139"/>
      <c r="N260" s="140"/>
    </row>
    <row r="261" spans="1:14" ht="47.25" x14ac:dyDescent="0.25">
      <c r="A261" s="27"/>
      <c r="B261" s="137"/>
      <c r="C261" s="132" t="s">
        <v>755</v>
      </c>
      <c r="D261" s="137"/>
      <c r="E261" s="186"/>
      <c r="F261" s="132" t="s">
        <v>770</v>
      </c>
      <c r="G261" s="146"/>
      <c r="H261" s="138"/>
      <c r="I261" s="189" t="s">
        <v>783</v>
      </c>
      <c r="J261" s="139"/>
      <c r="K261" s="192" t="s">
        <v>845</v>
      </c>
      <c r="L261" s="177"/>
      <c r="M261" s="139"/>
      <c r="N261" s="140"/>
    </row>
    <row r="262" spans="1:14" ht="47.25" x14ac:dyDescent="0.25">
      <c r="A262" s="27"/>
      <c r="B262" s="137"/>
      <c r="C262" s="132" t="s">
        <v>755</v>
      </c>
      <c r="D262" s="137"/>
      <c r="E262" s="186"/>
      <c r="F262" s="132" t="s">
        <v>772</v>
      </c>
      <c r="G262" s="181"/>
      <c r="H262" s="181"/>
      <c r="I262" s="189" t="s">
        <v>783</v>
      </c>
      <c r="J262" s="181"/>
      <c r="K262" s="192" t="s">
        <v>846</v>
      </c>
      <c r="L262" s="177"/>
      <c r="M262" s="139"/>
      <c r="N262" s="140"/>
    </row>
    <row r="263" spans="1:14" ht="15.75" x14ac:dyDescent="0.25">
      <c r="A263" s="27"/>
      <c r="B263" s="137"/>
      <c r="C263" s="132"/>
      <c r="D263" s="137"/>
      <c r="E263" s="186"/>
      <c r="F263" s="132"/>
      <c r="G263" s="181"/>
      <c r="H263" s="181"/>
      <c r="I263" s="189"/>
      <c r="J263" s="181"/>
      <c r="K263" s="192"/>
      <c r="L263" s="177"/>
      <c r="M263" s="139"/>
      <c r="N263" s="140"/>
    </row>
    <row r="264" spans="1:14" ht="15.75" x14ac:dyDescent="0.25">
      <c r="A264" s="27"/>
      <c r="B264" s="137"/>
      <c r="C264" s="132"/>
      <c r="D264" s="137"/>
      <c r="E264" s="186"/>
      <c r="F264" s="132"/>
      <c r="G264" s="181"/>
      <c r="H264" s="181"/>
      <c r="I264" s="189"/>
      <c r="J264" s="181"/>
      <c r="K264" s="192"/>
      <c r="L264" s="177"/>
      <c r="M264" s="139"/>
      <c r="N264" s="140"/>
    </row>
    <row r="265" spans="1:14" ht="15.75" x14ac:dyDescent="0.25">
      <c r="A265" s="27"/>
      <c r="B265" s="137"/>
      <c r="C265" s="132"/>
      <c r="D265" s="137"/>
      <c r="E265" s="186"/>
      <c r="F265" s="132"/>
      <c r="G265" s="146"/>
      <c r="H265" s="138"/>
      <c r="I265" s="138"/>
      <c r="J265" s="139">
        <v>179800</v>
      </c>
      <c r="K265" s="192"/>
      <c r="L265" s="177"/>
      <c r="M265" s="139"/>
      <c r="N265" s="140"/>
    </row>
    <row r="266" spans="1:14" ht="15.75" x14ac:dyDescent="0.25">
      <c r="A266" s="27"/>
      <c r="B266" s="137"/>
      <c r="C266" s="132"/>
      <c r="D266" s="137"/>
      <c r="E266" s="186"/>
      <c r="F266" s="132"/>
      <c r="G266" s="146"/>
      <c r="H266" s="138"/>
      <c r="I266" s="138"/>
      <c r="J266" s="139"/>
      <c r="K266" s="192"/>
      <c r="L266" s="177"/>
      <c r="M266" s="139"/>
      <c r="N266" s="140"/>
    </row>
    <row r="267" spans="1:14" ht="31.5" x14ac:dyDescent="0.25">
      <c r="A267" s="27"/>
      <c r="B267" s="137"/>
      <c r="C267" s="132"/>
      <c r="D267" s="137"/>
      <c r="E267" s="186"/>
      <c r="F267" s="132" t="s">
        <v>377</v>
      </c>
      <c r="G267" s="146"/>
      <c r="H267" s="138"/>
      <c r="I267" s="138" t="s">
        <v>376</v>
      </c>
      <c r="J267" s="139"/>
      <c r="K267" s="192" t="s">
        <v>823</v>
      </c>
      <c r="L267" s="177"/>
      <c r="M267" s="139"/>
      <c r="N267" s="140"/>
    </row>
    <row r="268" spans="1:14" ht="78.75" x14ac:dyDescent="0.25">
      <c r="A268" s="27"/>
      <c r="B268" s="137"/>
      <c r="C268" s="132"/>
      <c r="D268" s="137"/>
      <c r="E268" s="186"/>
      <c r="F268" s="132" t="s">
        <v>348</v>
      </c>
      <c r="G268" s="146"/>
      <c r="H268" s="138"/>
      <c r="I268" s="138" t="s">
        <v>378</v>
      </c>
      <c r="J268" s="139"/>
      <c r="K268" s="192" t="s">
        <v>821</v>
      </c>
      <c r="L268" s="177"/>
      <c r="M268" s="139"/>
      <c r="N268" s="140"/>
    </row>
    <row r="269" spans="1:14" ht="78.75" x14ac:dyDescent="0.25">
      <c r="A269" s="27"/>
      <c r="B269" s="137"/>
      <c r="C269" s="132"/>
      <c r="D269" s="137"/>
      <c r="E269" s="186"/>
      <c r="F269" s="132" t="s">
        <v>348</v>
      </c>
      <c r="G269" s="146"/>
      <c r="H269" s="138"/>
      <c r="I269" s="138" t="s">
        <v>389</v>
      </c>
      <c r="J269" s="139">
        <v>183050</v>
      </c>
      <c r="K269" s="192" t="s">
        <v>822</v>
      </c>
      <c r="L269" s="177"/>
      <c r="M269" s="139"/>
      <c r="N269" s="140"/>
    </row>
    <row r="270" spans="1:14" ht="15.75" x14ac:dyDescent="0.25">
      <c r="A270" s="27"/>
      <c r="B270" s="137"/>
      <c r="C270" s="132"/>
      <c r="D270" s="137"/>
      <c r="E270" s="186"/>
      <c r="F270" s="132"/>
      <c r="G270" s="146"/>
      <c r="H270" s="138"/>
      <c r="I270" s="138"/>
      <c r="J270" s="139">
        <v>8350</v>
      </c>
      <c r="K270" s="192"/>
      <c r="L270" s="177"/>
      <c r="M270" s="139"/>
      <c r="N270" s="140"/>
    </row>
    <row r="271" spans="1:14" ht="15.75" x14ac:dyDescent="0.25">
      <c r="A271" s="27"/>
      <c r="B271" s="137"/>
      <c r="C271" s="132"/>
      <c r="D271" s="137"/>
      <c r="E271" s="186"/>
      <c r="F271" s="132"/>
      <c r="G271" s="146"/>
      <c r="H271" s="138"/>
      <c r="I271" s="138"/>
      <c r="J271" s="139">
        <v>238300</v>
      </c>
      <c r="K271" s="192"/>
      <c r="L271" s="177"/>
      <c r="M271" s="139"/>
      <c r="N271" s="140"/>
    </row>
    <row r="272" spans="1:14" ht="15.75" x14ac:dyDescent="0.25">
      <c r="A272" s="27"/>
      <c r="B272" s="137"/>
      <c r="C272" s="132"/>
      <c r="D272" s="137"/>
      <c r="E272" s="186"/>
      <c r="F272" s="132"/>
      <c r="G272" s="146"/>
      <c r="H272" s="138"/>
      <c r="I272" s="138"/>
      <c r="J272" s="139">
        <v>293050</v>
      </c>
      <c r="K272" s="192"/>
      <c r="L272" s="177"/>
      <c r="M272" s="139"/>
      <c r="N272" s="140"/>
    </row>
    <row r="273" spans="1:15" ht="15.75" x14ac:dyDescent="0.25">
      <c r="A273" s="27"/>
      <c r="B273" s="137"/>
      <c r="C273" s="132"/>
      <c r="D273" s="137"/>
      <c r="E273" s="186"/>
      <c r="F273" s="132"/>
      <c r="G273" s="146"/>
      <c r="H273" s="138"/>
      <c r="I273" s="138"/>
      <c r="J273" s="139">
        <v>187300</v>
      </c>
      <c r="K273" s="192"/>
      <c r="L273" s="177"/>
      <c r="M273" s="139"/>
      <c r="N273" s="140"/>
    </row>
    <row r="274" spans="1:15" ht="35.25" customHeight="1" x14ac:dyDescent="0.25">
      <c r="A274" s="27"/>
      <c r="B274" s="137"/>
      <c r="C274" s="132"/>
      <c r="D274" s="137"/>
      <c r="E274" s="186"/>
      <c r="F274" s="132"/>
      <c r="G274" s="146"/>
      <c r="H274" s="138"/>
      <c r="I274" s="138"/>
      <c r="J274" s="139"/>
      <c r="K274" s="192"/>
      <c r="L274" s="177"/>
      <c r="M274" s="139"/>
      <c r="N274" s="140"/>
    </row>
    <row r="275" spans="1:15" ht="37.5" x14ac:dyDescent="0.25">
      <c r="A275" s="27"/>
      <c r="B275" s="137"/>
      <c r="C275" s="147" t="s">
        <v>251</v>
      </c>
      <c r="D275" s="185">
        <f>SUM(D276:D279)</f>
        <v>1566720</v>
      </c>
      <c r="E275" s="186"/>
      <c r="F275" s="147"/>
      <c r="G275" s="146"/>
      <c r="H275" s="138"/>
      <c r="I275" s="138"/>
      <c r="J275" s="139"/>
      <c r="K275" s="193"/>
      <c r="L275" s="180"/>
      <c r="M275" s="159"/>
      <c r="N275" s="140"/>
    </row>
    <row r="276" spans="1:15" ht="37.5" x14ac:dyDescent="0.25">
      <c r="A276" s="27"/>
      <c r="B276" s="137"/>
      <c r="C276" s="253" t="s">
        <v>758</v>
      </c>
      <c r="D276" s="186">
        <v>1400000</v>
      </c>
      <c r="E276" s="186"/>
      <c r="F276" s="132" t="s">
        <v>583</v>
      </c>
      <c r="G276" s="146"/>
      <c r="H276" s="138"/>
      <c r="I276" s="189" t="s">
        <v>663</v>
      </c>
      <c r="J276" s="139"/>
      <c r="K276" s="192"/>
      <c r="L276" s="177"/>
      <c r="M276" s="139"/>
      <c r="N276" s="140"/>
    </row>
    <row r="277" spans="1:15" ht="31.5" x14ac:dyDescent="0.25">
      <c r="B277" s="137"/>
      <c r="C277" s="132" t="s">
        <v>759</v>
      </c>
      <c r="D277" s="186">
        <v>60000</v>
      </c>
      <c r="E277" s="186"/>
      <c r="F277" s="132" t="s">
        <v>422</v>
      </c>
      <c r="G277" s="146" t="s">
        <v>18</v>
      </c>
      <c r="H277" s="138">
        <v>1</v>
      </c>
      <c r="I277" s="138"/>
      <c r="J277" s="139">
        <v>58320</v>
      </c>
      <c r="K277" s="192"/>
      <c r="L277" s="177"/>
      <c r="M277" s="139"/>
      <c r="N277" s="27"/>
    </row>
    <row r="278" spans="1:15" ht="31.5" x14ac:dyDescent="0.25">
      <c r="B278" s="137"/>
      <c r="C278" s="132" t="s">
        <v>760</v>
      </c>
      <c r="D278" s="186">
        <v>6720</v>
      </c>
      <c r="E278" s="186"/>
      <c r="F278" s="132" t="s">
        <v>422</v>
      </c>
      <c r="G278" s="146" t="s">
        <v>18</v>
      </c>
      <c r="H278" s="138">
        <v>2</v>
      </c>
      <c r="I278" s="189" t="s">
        <v>622</v>
      </c>
      <c r="J278" s="139"/>
      <c r="K278" s="192"/>
      <c r="L278" s="177"/>
      <c r="M278" s="139"/>
      <c r="N278" s="27"/>
    </row>
    <row r="279" spans="1:15" ht="15.75" x14ac:dyDescent="0.25">
      <c r="B279" s="137"/>
      <c r="C279" s="132" t="s">
        <v>757</v>
      </c>
      <c r="D279" s="186">
        <v>100000</v>
      </c>
      <c r="E279" s="186"/>
      <c r="F279" s="132"/>
      <c r="G279" s="146"/>
      <c r="H279" s="138"/>
      <c r="I279" s="189"/>
      <c r="J279" s="139"/>
      <c r="K279" s="192"/>
      <c r="L279" s="177"/>
      <c r="M279" s="139"/>
      <c r="N279" s="27"/>
    </row>
    <row r="280" spans="1:15" ht="15.75" x14ac:dyDescent="0.25">
      <c r="A280" s="27"/>
      <c r="B280" s="137"/>
      <c r="C280" s="144" t="s">
        <v>254</v>
      </c>
      <c r="D280" s="185" t="e">
        <f>смета!#REF!</f>
        <v>#REF!</v>
      </c>
      <c r="E280" s="186"/>
      <c r="F280" s="144"/>
      <c r="G280" s="146"/>
      <c r="H280" s="158"/>
      <c r="I280" s="158"/>
      <c r="J280" s="159"/>
      <c r="K280" s="192"/>
      <c r="L280" s="186"/>
      <c r="M280" s="159"/>
      <c r="N280" s="140"/>
    </row>
    <row r="281" spans="1:15" ht="31.5" x14ac:dyDescent="0.25">
      <c r="A281" s="27"/>
      <c r="B281" s="137"/>
      <c r="C281" s="132" t="s">
        <v>761</v>
      </c>
      <c r="D281" s="186" t="e">
        <f>смета!#REF!</f>
        <v>#REF!</v>
      </c>
      <c r="E281" s="186"/>
      <c r="F281" s="132"/>
      <c r="G281" s="146"/>
      <c r="H281" s="158"/>
      <c r="I281" s="158"/>
      <c r="J281" s="159"/>
      <c r="K281" s="194"/>
      <c r="L281" s="186"/>
      <c r="M281" s="139"/>
      <c r="N281" s="140"/>
    </row>
    <row r="282" spans="1:15" ht="31.5" x14ac:dyDescent="0.25">
      <c r="A282" s="27"/>
      <c r="B282" s="137"/>
      <c r="C282" s="132" t="s">
        <v>762</v>
      </c>
      <c r="D282" s="186" t="e">
        <f>смета!#REF!</f>
        <v>#REF!</v>
      </c>
      <c r="E282" s="186"/>
      <c r="F282" s="132"/>
      <c r="G282" s="146"/>
      <c r="H282" s="158"/>
      <c r="I282" s="158"/>
      <c r="J282" s="159"/>
      <c r="K282" s="194"/>
      <c r="L282" s="186"/>
      <c r="M282" s="139"/>
      <c r="N282" s="140"/>
    </row>
    <row r="283" spans="1:15" ht="47.25" x14ac:dyDescent="0.25">
      <c r="A283" s="27"/>
      <c r="B283" s="137"/>
      <c r="C283" s="132" t="s">
        <v>763</v>
      </c>
      <c r="D283" s="186" t="e">
        <f>смета!#REF!</f>
        <v>#REF!</v>
      </c>
      <c r="E283" s="186"/>
      <c r="F283" s="132"/>
      <c r="G283" s="146"/>
      <c r="H283" s="158"/>
      <c r="I283" s="158"/>
      <c r="J283" s="159"/>
      <c r="K283" s="194"/>
      <c r="L283" s="186"/>
      <c r="M283" s="139"/>
      <c r="N283" s="140"/>
    </row>
    <row r="284" spans="1:15" ht="47.25" x14ac:dyDescent="0.25">
      <c r="A284" s="27"/>
      <c r="B284" s="137"/>
      <c r="C284" s="132" t="s">
        <v>764</v>
      </c>
      <c r="D284" s="186" t="e">
        <f>смета!#REF!</f>
        <v>#REF!</v>
      </c>
      <c r="E284" s="186"/>
      <c r="F284" s="132"/>
      <c r="G284" s="146"/>
      <c r="H284" s="158"/>
      <c r="I284" s="158"/>
      <c r="J284" s="139"/>
      <c r="K284" s="192"/>
      <c r="L284" s="186"/>
      <c r="M284" s="139"/>
      <c r="N284" s="220"/>
    </row>
    <row r="285" spans="1:15" ht="15.75" x14ac:dyDescent="0.25">
      <c r="A285" s="27"/>
      <c r="B285" s="137"/>
      <c r="C285" s="132"/>
      <c r="D285" s="186" t="e">
        <f>смета!#REF!</f>
        <v>#REF!</v>
      </c>
      <c r="E285" s="186"/>
      <c r="F285" s="132"/>
      <c r="G285" s="146" t="s">
        <v>17</v>
      </c>
      <c r="H285" s="138">
        <v>48</v>
      </c>
      <c r="I285" s="138"/>
      <c r="J285" s="139"/>
      <c r="K285" s="145"/>
      <c r="L285" s="186"/>
      <c r="M285" s="139"/>
      <c r="N285" s="140"/>
    </row>
    <row r="286" spans="1:15" ht="15.75" x14ac:dyDescent="0.25">
      <c r="A286" s="27"/>
      <c r="B286" s="148"/>
      <c r="C286" s="160" t="s">
        <v>10</v>
      </c>
      <c r="D286" s="218" t="e">
        <f>D9+D111+D114</f>
        <v>#REF!</v>
      </c>
      <c r="E286" s="239">
        <v>21032000</v>
      </c>
      <c r="F286" s="239">
        <f t="shared" ref="F286:K286" si="0">F9+F111+F114</f>
        <v>0</v>
      </c>
      <c r="G286" s="239">
        <f t="shared" si="0"/>
        <v>0</v>
      </c>
      <c r="H286" s="239">
        <f t="shared" si="0"/>
        <v>0</v>
      </c>
      <c r="I286" s="239">
        <f t="shared" si="0"/>
        <v>0</v>
      </c>
      <c r="J286" s="239">
        <f t="shared" si="0"/>
        <v>0</v>
      </c>
      <c r="K286" s="239">
        <f t="shared" si="0"/>
        <v>0</v>
      </c>
      <c r="L286" s="239">
        <f>SUM(L11:L285)</f>
        <v>9834896.379999999</v>
      </c>
      <c r="M286" s="239" t="e">
        <f>D286-E287-L286</f>
        <v>#REF!</v>
      </c>
      <c r="N286" s="212"/>
    </row>
    <row r="287" spans="1:15" ht="15.75" x14ac:dyDescent="0.25">
      <c r="A287" s="27"/>
      <c r="B287" s="55"/>
      <c r="C287" s="55"/>
      <c r="D287" s="185"/>
      <c r="E287" s="55">
        <v>21030911.620000001</v>
      </c>
      <c r="F287" s="55">
        <v>1088.3800000000001</v>
      </c>
      <c r="G287" s="55"/>
      <c r="H287" s="55"/>
      <c r="I287" s="55">
        <v>10515455.810000001</v>
      </c>
      <c r="J287" s="161"/>
      <c r="K287" s="161"/>
      <c r="L287" s="161"/>
      <c r="M287" s="231">
        <f>F287+I287-L286</f>
        <v>681647.81000000238</v>
      </c>
      <c r="N287" s="212"/>
      <c r="O287" s="171"/>
    </row>
    <row r="288" spans="1:15" ht="15.75" x14ac:dyDescent="0.25">
      <c r="A288" s="27"/>
      <c r="B288" s="55"/>
      <c r="C288" s="55"/>
      <c r="D288" s="55"/>
      <c r="E288" s="161"/>
      <c r="F288" s="55"/>
      <c r="G288" s="55"/>
      <c r="H288" s="55"/>
      <c r="I288" s="161">
        <f>E286+I287</f>
        <v>31547455.810000002</v>
      </c>
      <c r="J288" s="55"/>
      <c r="K288" s="55"/>
      <c r="L288" s="161"/>
      <c r="M288" s="171"/>
      <c r="N288" s="212"/>
    </row>
    <row r="289" spans="1:15" ht="15.75" x14ac:dyDescent="0.25">
      <c r="A289" s="27"/>
      <c r="B289" s="55"/>
      <c r="C289" s="281" t="s">
        <v>362</v>
      </c>
      <c r="D289" s="281"/>
      <c r="E289" s="281"/>
      <c r="F289" s="162"/>
      <c r="G289" s="162"/>
      <c r="H289" s="162"/>
      <c r="I289" s="162"/>
      <c r="J289" s="55"/>
      <c r="K289" s="55"/>
      <c r="L289" s="161"/>
      <c r="M289" s="171"/>
      <c r="N289" s="212"/>
    </row>
    <row r="290" spans="1:15" ht="15.75" x14ac:dyDescent="0.25">
      <c r="C290" s="281" t="s">
        <v>364</v>
      </c>
      <c r="D290" s="242"/>
      <c r="E290" s="184"/>
      <c r="F290" s="163"/>
      <c r="M290" s="171">
        <v>1896953.81</v>
      </c>
      <c r="N290" s="16">
        <v>1897613.81</v>
      </c>
      <c r="O290" s="171">
        <f>M290-N290</f>
        <v>-660</v>
      </c>
    </row>
    <row r="291" spans="1:15" ht="15.75" x14ac:dyDescent="0.25">
      <c r="C291" s="9"/>
      <c r="D291" s="9"/>
      <c r="E291" s="184"/>
      <c r="M291" s="171">
        <f>M287-M290</f>
        <v>-1215305.9999999977</v>
      </c>
      <c r="N291" s="27"/>
    </row>
    <row r="292" spans="1:15" ht="15.75" x14ac:dyDescent="0.25">
      <c r="C292" s="281" t="s">
        <v>365</v>
      </c>
      <c r="D292" s="410" t="s">
        <v>363</v>
      </c>
      <c r="E292" s="410"/>
      <c r="F292" s="163"/>
      <c r="G292" s="163"/>
      <c r="L292" s="55"/>
      <c r="M292" s="274">
        <f>F287+I287-L286</f>
        <v>681647.81000000238</v>
      </c>
      <c r="N292" s="28"/>
    </row>
    <row r="293" spans="1:15" ht="42" customHeight="1" x14ac:dyDescent="0.25">
      <c r="C293" s="183" t="s">
        <v>366</v>
      </c>
      <c r="D293" s="183" t="s">
        <v>351</v>
      </c>
      <c r="E293" s="184"/>
      <c r="F293" s="163"/>
      <c r="G293" s="163"/>
      <c r="M293" s="27"/>
      <c r="N293" s="27"/>
    </row>
    <row r="294" spans="1:15" x14ac:dyDescent="0.25">
      <c r="C294" s="9"/>
      <c r="J294" s="171"/>
      <c r="L294" s="171"/>
      <c r="M294" s="27"/>
      <c r="N294" s="27"/>
    </row>
    <row r="295" spans="1:15" ht="23.25" x14ac:dyDescent="0.35">
      <c r="C295" s="281" t="s">
        <v>367</v>
      </c>
      <c r="D295" s="171">
        <f>D290+D287</f>
        <v>0</v>
      </c>
      <c r="K295" s="224"/>
      <c r="L295" s="55"/>
      <c r="M295" s="55"/>
    </row>
    <row r="296" spans="1:15" ht="21" customHeight="1" x14ac:dyDescent="0.35">
      <c r="D296" s="171"/>
      <c r="K296" s="225"/>
      <c r="M296" s="55"/>
    </row>
    <row r="301" spans="1:15" ht="15.75" x14ac:dyDescent="0.25">
      <c r="F301" s="184"/>
    </row>
    <row r="302" spans="1:15" ht="15.75" x14ac:dyDescent="0.25">
      <c r="E302" s="171"/>
      <c r="F302" s="252"/>
    </row>
  </sheetData>
  <mergeCells count="13">
    <mergeCell ref="D292:E292"/>
    <mergeCell ref="H7:H8"/>
    <mergeCell ref="I7:I8"/>
    <mergeCell ref="J7:J8"/>
    <mergeCell ref="K7:K8"/>
    <mergeCell ref="L7:L8"/>
    <mergeCell ref="M7:M8"/>
    <mergeCell ref="B7:B8"/>
    <mergeCell ref="C7:C8"/>
    <mergeCell ref="D7:D8"/>
    <mergeCell ref="E7:E8"/>
    <mergeCell ref="F7:F8"/>
    <mergeCell ref="G7:G8"/>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156"/>
  <sheetViews>
    <sheetView topLeftCell="A31" zoomScale="66" zoomScaleNormal="66" workbookViewId="0">
      <selection activeCell="L154" sqref="L154"/>
    </sheetView>
  </sheetViews>
  <sheetFormatPr defaultRowHeight="15" x14ac:dyDescent="0.25"/>
  <cols>
    <col min="1" max="1" width="9.140625" style="16"/>
    <col min="2" max="2" width="5.28515625" style="16" customWidth="1"/>
    <col min="3" max="3" width="32.85546875" style="16" customWidth="1"/>
    <col min="4" max="4" width="21.7109375" style="16" customWidth="1"/>
    <col min="5" max="5" width="20.5703125" style="16" customWidth="1"/>
    <col min="6" max="6" width="20.7109375" style="16" customWidth="1"/>
    <col min="7" max="7" width="15.7109375" style="16" hidden="1" customWidth="1"/>
    <col min="8" max="8" width="17.5703125" style="16" hidden="1" customWidth="1"/>
    <col min="9" max="9" width="22.85546875" style="16" customWidth="1"/>
    <col min="10" max="10" width="0.28515625" style="16" customWidth="1"/>
    <col min="11" max="11" width="43.85546875" style="16" customWidth="1"/>
    <col min="12" max="12" width="21.140625" style="16" customWidth="1"/>
    <col min="13" max="13" width="21.5703125" style="16" customWidth="1"/>
    <col min="14" max="14" width="21.28515625" style="16" customWidth="1"/>
    <col min="15" max="15" width="19.140625" style="16" customWidth="1"/>
    <col min="16" max="16" width="18.85546875" style="16" customWidth="1"/>
    <col min="17" max="16384" width="9.140625" style="16"/>
  </cols>
  <sheetData>
    <row r="1" spans="1:14" ht="18.75" x14ac:dyDescent="0.3">
      <c r="F1" s="134" t="s">
        <v>361</v>
      </c>
    </row>
    <row r="2" spans="1:14" ht="20.25" x14ac:dyDescent="0.25">
      <c r="C2" s="182" t="s">
        <v>357</v>
      </c>
      <c r="D2" s="191"/>
    </row>
    <row r="3" spans="1:14" ht="20.25" x14ac:dyDescent="0.25">
      <c r="B3" s="133"/>
      <c r="C3" s="182" t="s">
        <v>358</v>
      </c>
      <c r="D3" s="191"/>
      <c r="E3" s="133"/>
      <c r="F3" s="133"/>
      <c r="G3" s="133"/>
      <c r="H3" s="133"/>
      <c r="I3" s="133"/>
      <c r="J3" s="133"/>
      <c r="K3" s="133"/>
      <c r="L3" s="133"/>
    </row>
    <row r="4" spans="1:14" ht="20.25" x14ac:dyDescent="0.3">
      <c r="B4" s="133"/>
      <c r="C4" s="182" t="s">
        <v>106</v>
      </c>
      <c r="D4" s="191"/>
      <c r="E4" s="133"/>
      <c r="G4" s="134"/>
      <c r="H4" s="134"/>
      <c r="I4" s="134"/>
      <c r="J4" s="133"/>
      <c r="K4" s="133"/>
      <c r="L4" s="133"/>
    </row>
    <row r="5" spans="1:14" ht="20.25" x14ac:dyDescent="0.25">
      <c r="B5" s="133"/>
      <c r="C5" s="182" t="s">
        <v>359</v>
      </c>
      <c r="D5" s="191"/>
      <c r="E5" s="133"/>
      <c r="F5" s="133"/>
      <c r="G5" s="133"/>
      <c r="H5" s="133"/>
      <c r="I5" s="133"/>
      <c r="J5" s="133"/>
      <c r="K5" s="133"/>
      <c r="L5" s="133"/>
    </row>
    <row r="6" spans="1:14" ht="20.25" x14ac:dyDescent="0.25">
      <c r="B6" s="133"/>
      <c r="C6" s="183" t="s">
        <v>360</v>
      </c>
      <c r="D6" s="191"/>
      <c r="E6" s="133"/>
      <c r="F6" s="133"/>
      <c r="G6" s="133"/>
      <c r="H6" s="133"/>
      <c r="I6" s="133"/>
      <c r="J6" s="133"/>
      <c r="K6" s="133"/>
      <c r="L6" s="133"/>
    </row>
    <row r="7" spans="1:14" ht="15" customHeight="1" x14ac:dyDescent="0.25">
      <c r="B7" s="413" t="s">
        <v>0</v>
      </c>
      <c r="C7" s="411" t="s">
        <v>1</v>
      </c>
      <c r="D7" s="411"/>
      <c r="E7" s="411"/>
      <c r="F7" s="411" t="s">
        <v>342</v>
      </c>
      <c r="G7" s="411" t="s">
        <v>12</v>
      </c>
      <c r="H7" s="411" t="s">
        <v>11</v>
      </c>
      <c r="I7" s="411" t="s">
        <v>343</v>
      </c>
      <c r="J7" s="411" t="s">
        <v>344</v>
      </c>
      <c r="K7" s="411" t="s">
        <v>344</v>
      </c>
      <c r="L7" s="411" t="s">
        <v>345</v>
      </c>
      <c r="M7" s="411" t="s">
        <v>356</v>
      </c>
    </row>
    <row r="8" spans="1:14" ht="78.75" customHeight="1" x14ac:dyDescent="0.25">
      <c r="B8" s="413"/>
      <c r="C8" s="412"/>
      <c r="D8" s="412"/>
      <c r="E8" s="412"/>
      <c r="F8" s="412"/>
      <c r="G8" s="412"/>
      <c r="H8" s="412"/>
      <c r="I8" s="412"/>
      <c r="J8" s="412"/>
      <c r="K8" s="412"/>
      <c r="L8" s="412"/>
      <c r="M8" s="412"/>
    </row>
    <row r="9" spans="1:14" ht="37.5" x14ac:dyDescent="0.25">
      <c r="A9" s="27"/>
      <c r="B9" s="196">
        <v>1</v>
      </c>
      <c r="C9" s="197" t="s">
        <v>20</v>
      </c>
      <c r="D9" s="196"/>
      <c r="E9" s="238"/>
      <c r="F9" s="197"/>
      <c r="G9" s="198"/>
      <c r="H9" s="199"/>
      <c r="I9" s="199"/>
      <c r="J9" s="200"/>
      <c r="K9" s="200"/>
      <c r="L9" s="235"/>
      <c r="M9" s="237"/>
    </row>
    <row r="10" spans="1:14" ht="70.5" customHeight="1" x14ac:dyDescent="0.25">
      <c r="A10" s="27"/>
      <c r="B10" s="203"/>
      <c r="C10" s="204" t="s">
        <v>214</v>
      </c>
      <c r="D10" s="205"/>
      <c r="E10" s="218"/>
      <c r="F10" s="204"/>
      <c r="G10" s="136"/>
      <c r="H10" s="136"/>
      <c r="I10" s="136"/>
      <c r="J10" s="207"/>
      <c r="K10" s="208"/>
      <c r="L10" s="236"/>
      <c r="M10" s="236"/>
    </row>
    <row r="11" spans="1:14" ht="30" customHeight="1" x14ac:dyDescent="0.25">
      <c r="A11" s="27"/>
      <c r="B11" s="137"/>
      <c r="C11" s="132" t="s">
        <v>210</v>
      </c>
      <c r="D11" s="137"/>
      <c r="E11" s="186"/>
      <c r="F11" s="132" t="s">
        <v>351</v>
      </c>
      <c r="G11" s="138" t="s">
        <v>215</v>
      </c>
      <c r="H11" s="138">
        <v>10</v>
      </c>
      <c r="I11" s="138" t="s">
        <v>346</v>
      </c>
      <c r="J11" s="139">
        <v>105500</v>
      </c>
      <c r="K11" s="192"/>
      <c r="L11" s="247">
        <v>250000</v>
      </c>
      <c r="M11" s="139"/>
      <c r="N11" s="140"/>
    </row>
    <row r="12" spans="1:14" ht="15.75" x14ac:dyDescent="0.25">
      <c r="A12" s="27"/>
      <c r="B12" s="137"/>
      <c r="C12" s="132"/>
      <c r="D12" s="137"/>
      <c r="E12" s="186"/>
      <c r="F12" s="132"/>
      <c r="G12" s="138" t="s">
        <v>215</v>
      </c>
      <c r="H12" s="138">
        <v>10</v>
      </c>
      <c r="I12" s="138"/>
      <c r="J12" s="139">
        <v>206750</v>
      </c>
      <c r="K12" s="192"/>
      <c r="L12" s="247"/>
      <c r="M12" s="181"/>
      <c r="N12" s="140"/>
    </row>
    <row r="13" spans="1:14" ht="15.75" customHeight="1" x14ac:dyDescent="0.25">
      <c r="A13" s="27"/>
      <c r="B13" s="137"/>
      <c r="C13" s="132"/>
      <c r="D13" s="137"/>
      <c r="E13" s="186"/>
      <c r="F13" s="132"/>
      <c r="G13" s="138"/>
      <c r="H13" s="138"/>
      <c r="I13" s="138"/>
      <c r="J13" s="139"/>
      <c r="K13" s="192"/>
      <c r="L13" s="177"/>
      <c r="M13" s="181"/>
      <c r="N13" s="140"/>
    </row>
    <row r="14" spans="1:14" ht="15.75" x14ac:dyDescent="0.25">
      <c r="A14" s="27"/>
      <c r="B14" s="137"/>
      <c r="C14" s="132" t="s">
        <v>354</v>
      </c>
      <c r="D14" s="137"/>
      <c r="E14" s="186"/>
      <c r="F14" s="132" t="s">
        <v>923</v>
      </c>
      <c r="G14" s="138"/>
      <c r="H14" s="138"/>
      <c r="I14" s="138" t="s">
        <v>346</v>
      </c>
      <c r="J14" s="139">
        <v>125750</v>
      </c>
      <c r="K14" s="192"/>
      <c r="L14" s="247">
        <v>300000</v>
      </c>
      <c r="M14" s="139"/>
      <c r="N14" s="140"/>
    </row>
    <row r="15" spans="1:14" ht="15.75" x14ac:dyDescent="0.25">
      <c r="A15" s="27"/>
      <c r="B15" s="137"/>
      <c r="C15" s="141"/>
      <c r="D15" s="175"/>
      <c r="E15" s="186"/>
      <c r="F15" s="141"/>
      <c r="G15" s="138"/>
      <c r="H15" s="138"/>
      <c r="I15" s="138"/>
      <c r="J15" s="139">
        <v>247250</v>
      </c>
      <c r="K15" s="192"/>
      <c r="L15" s="247"/>
      <c r="M15" s="139"/>
      <c r="N15" s="140"/>
    </row>
    <row r="16" spans="1:14" ht="15.75" x14ac:dyDescent="0.25">
      <c r="A16" s="27"/>
      <c r="B16" s="137"/>
      <c r="C16" s="132"/>
      <c r="D16" s="137"/>
      <c r="E16" s="186"/>
      <c r="F16" s="132"/>
      <c r="G16" s="138"/>
      <c r="H16" s="138"/>
      <c r="I16" s="138"/>
      <c r="J16" s="139">
        <v>247250</v>
      </c>
      <c r="K16" s="192"/>
      <c r="L16" s="177"/>
      <c r="M16" s="139"/>
      <c r="N16" s="140"/>
    </row>
    <row r="17" spans="1:14" ht="15.75" hidden="1" customHeight="1" x14ac:dyDescent="0.25">
      <c r="A17" s="27"/>
      <c r="B17" s="137"/>
      <c r="C17" s="132"/>
      <c r="D17" s="137"/>
      <c r="E17" s="186"/>
      <c r="F17" s="132"/>
      <c r="G17" s="138"/>
      <c r="H17" s="138"/>
      <c r="I17" s="138"/>
      <c r="J17" s="139"/>
      <c r="K17" s="192"/>
      <c r="L17" s="177"/>
      <c r="M17" s="139"/>
      <c r="N17" s="140"/>
    </row>
    <row r="18" spans="1:14" ht="15.75" customHeight="1" x14ac:dyDescent="0.25">
      <c r="A18" s="27"/>
      <c r="B18" s="137"/>
      <c r="C18" s="132"/>
      <c r="D18" s="137"/>
      <c r="E18" s="186"/>
      <c r="F18" s="141"/>
      <c r="G18" s="138"/>
      <c r="H18" s="138"/>
      <c r="I18" s="138"/>
      <c r="J18" s="139"/>
      <c r="K18" s="192"/>
      <c r="L18" s="177"/>
      <c r="M18" s="139"/>
      <c r="N18" s="140"/>
    </row>
    <row r="19" spans="1:14" ht="15.75" x14ac:dyDescent="0.25">
      <c r="A19" s="27"/>
      <c r="B19" s="137"/>
      <c r="C19" s="132" t="s">
        <v>355</v>
      </c>
      <c r="D19" s="137"/>
      <c r="E19" s="186"/>
      <c r="F19" s="141" t="s">
        <v>943</v>
      </c>
      <c r="G19" s="138"/>
      <c r="H19" s="138"/>
      <c r="I19" s="138" t="s">
        <v>346</v>
      </c>
      <c r="J19" s="139">
        <v>93350</v>
      </c>
      <c r="K19" s="192"/>
      <c r="L19" s="247">
        <v>220000</v>
      </c>
      <c r="M19" s="139"/>
      <c r="N19" s="140"/>
    </row>
    <row r="20" spans="1:14" ht="15.75" x14ac:dyDescent="0.25">
      <c r="A20" s="27"/>
      <c r="B20" s="137"/>
      <c r="C20" s="132"/>
      <c r="D20" s="137"/>
      <c r="E20" s="186"/>
      <c r="F20" s="132"/>
      <c r="G20" s="138"/>
      <c r="H20" s="138"/>
      <c r="I20" s="138"/>
      <c r="J20" s="139">
        <v>182450</v>
      </c>
      <c r="K20" s="192"/>
      <c r="L20" s="247"/>
      <c r="M20" s="139"/>
      <c r="N20" s="140"/>
    </row>
    <row r="21" spans="1:14" ht="15.75" x14ac:dyDescent="0.25">
      <c r="A21" s="27"/>
      <c r="B21" s="137"/>
      <c r="C21" s="132"/>
      <c r="D21" s="137"/>
      <c r="E21" s="186"/>
      <c r="F21" s="132"/>
      <c r="G21" s="138"/>
      <c r="H21" s="138"/>
      <c r="I21" s="138"/>
      <c r="J21" s="139">
        <v>100000</v>
      </c>
      <c r="K21" s="192"/>
      <c r="L21" s="177"/>
      <c r="M21" s="139"/>
      <c r="N21" s="140"/>
    </row>
    <row r="22" spans="1:14" ht="15.75" hidden="1" customHeight="1" x14ac:dyDescent="0.25">
      <c r="A22" s="27"/>
      <c r="B22" s="137"/>
      <c r="C22" s="132"/>
      <c r="D22" s="137"/>
      <c r="E22" s="186"/>
      <c r="F22" s="132"/>
      <c r="G22" s="138"/>
      <c r="H22" s="138"/>
      <c r="I22" s="138"/>
      <c r="J22" s="139"/>
      <c r="K22" s="192"/>
      <c r="L22" s="177"/>
      <c r="M22" s="139"/>
      <c r="N22" s="140"/>
    </row>
    <row r="23" spans="1:14" ht="15.75" hidden="1" customHeight="1" x14ac:dyDescent="0.25">
      <c r="A23" s="27"/>
      <c r="B23" s="137"/>
      <c r="C23" s="141"/>
      <c r="D23" s="175"/>
      <c r="E23" s="186"/>
      <c r="F23" s="141"/>
      <c r="G23" s="138"/>
      <c r="H23" s="138"/>
      <c r="I23" s="138"/>
      <c r="J23" s="139"/>
      <c r="K23" s="192"/>
      <c r="L23" s="177"/>
      <c r="M23" s="139"/>
      <c r="N23" s="140"/>
    </row>
    <row r="24" spans="1:14" ht="15.75" customHeight="1" x14ac:dyDescent="0.25">
      <c r="A24" s="27"/>
      <c r="B24" s="137"/>
      <c r="C24" s="141"/>
      <c r="D24" s="137"/>
      <c r="E24" s="186"/>
      <c r="F24" s="141"/>
      <c r="G24" s="138"/>
      <c r="H24" s="138"/>
      <c r="I24" s="138"/>
      <c r="J24" s="139"/>
      <c r="K24" s="192"/>
      <c r="L24" s="177"/>
      <c r="M24" s="139"/>
      <c r="N24" s="140"/>
    </row>
    <row r="25" spans="1:14" ht="15.75" customHeight="1" x14ac:dyDescent="0.25">
      <c r="A25" s="27"/>
      <c r="B25" s="137"/>
      <c r="C25" s="132" t="s">
        <v>213</v>
      </c>
      <c r="D25" s="175"/>
      <c r="F25" s="141"/>
      <c r="G25" s="138"/>
      <c r="H25" s="138"/>
      <c r="I25" s="138"/>
      <c r="J25" s="139"/>
      <c r="K25" s="192"/>
      <c r="L25" s="247">
        <v>180000</v>
      </c>
      <c r="M25" s="139"/>
      <c r="N25" s="140"/>
    </row>
    <row r="26" spans="1:14" ht="15.75" x14ac:dyDescent="0.25">
      <c r="A26" s="27"/>
      <c r="B26" s="137"/>
      <c r="C26" s="181"/>
      <c r="D26" s="137"/>
      <c r="E26" s="186"/>
      <c r="F26" s="132" t="s">
        <v>424</v>
      </c>
      <c r="G26" s="138"/>
      <c r="H26" s="138"/>
      <c r="I26" s="138" t="s">
        <v>346</v>
      </c>
      <c r="J26" s="139">
        <v>71885</v>
      </c>
      <c r="K26" s="192"/>
      <c r="L26" s="247"/>
      <c r="M26" s="139"/>
      <c r="N26" s="140"/>
    </row>
    <row r="27" spans="1:14" ht="15.75" x14ac:dyDescent="0.25">
      <c r="A27" s="27"/>
      <c r="B27" s="137"/>
      <c r="C27" s="132"/>
      <c r="D27" s="137"/>
      <c r="E27" s="186"/>
      <c r="F27" s="132"/>
      <c r="G27" s="138"/>
      <c r="H27" s="138"/>
      <c r="I27" s="138"/>
      <c r="J27" s="139">
        <v>139520</v>
      </c>
      <c r="K27" s="192"/>
      <c r="L27" s="177"/>
      <c r="M27" s="139"/>
      <c r="N27" s="140"/>
    </row>
    <row r="28" spans="1:14" ht="15.75" x14ac:dyDescent="0.25">
      <c r="A28" s="27"/>
      <c r="B28" s="137"/>
      <c r="C28" s="181"/>
      <c r="D28" s="137"/>
      <c r="E28" s="186"/>
      <c r="F28" s="181"/>
      <c r="G28" s="138"/>
      <c r="H28" s="138"/>
      <c r="I28" s="138"/>
      <c r="J28" s="139"/>
      <c r="K28" s="192"/>
      <c r="L28" s="177"/>
      <c r="M28" s="139"/>
      <c r="N28" s="140"/>
    </row>
    <row r="29" spans="1:14" ht="15.75" x14ac:dyDescent="0.25">
      <c r="A29" s="27"/>
      <c r="B29" s="137"/>
      <c r="C29" s="132" t="s">
        <v>99</v>
      </c>
      <c r="D29" s="137"/>
      <c r="E29" s="186"/>
      <c r="F29" s="132" t="s">
        <v>353</v>
      </c>
      <c r="G29" s="138"/>
      <c r="H29" s="138"/>
      <c r="I29" s="138" t="s">
        <v>346</v>
      </c>
      <c r="J29" s="139">
        <v>65000</v>
      </c>
      <c r="K29" s="192"/>
      <c r="L29" s="247">
        <v>150000</v>
      </c>
      <c r="M29" s="139"/>
      <c r="N29" s="140"/>
    </row>
    <row r="30" spans="1:14" ht="15.75" x14ac:dyDescent="0.25">
      <c r="A30" s="27"/>
      <c r="B30" s="137"/>
      <c r="C30" s="132"/>
      <c r="D30" s="137"/>
      <c r="E30" s="186"/>
      <c r="F30" s="132"/>
      <c r="G30" s="138"/>
      <c r="H30" s="138"/>
      <c r="I30" s="138"/>
      <c r="J30" s="139">
        <v>125750</v>
      </c>
      <c r="K30" s="192"/>
      <c r="L30" s="247"/>
      <c r="M30" s="139"/>
      <c r="N30" s="140"/>
    </row>
    <row r="31" spans="1:14" ht="15.75" x14ac:dyDescent="0.25">
      <c r="A31" s="27"/>
      <c r="B31" s="137"/>
      <c r="C31" s="132"/>
      <c r="D31" s="137"/>
      <c r="E31" s="186"/>
      <c r="F31" s="132"/>
      <c r="G31" s="138"/>
      <c r="H31" s="138"/>
      <c r="I31" s="138"/>
      <c r="J31" s="139">
        <v>125750</v>
      </c>
      <c r="K31" s="192"/>
      <c r="L31" s="177"/>
      <c r="M31" s="139"/>
      <c r="N31" s="140"/>
    </row>
    <row r="32" spans="1:14" ht="31.5" x14ac:dyDescent="0.25">
      <c r="A32" s="27"/>
      <c r="B32" s="137"/>
      <c r="C32" s="132"/>
      <c r="D32" s="137"/>
      <c r="E32" s="186"/>
      <c r="F32" s="132" t="s">
        <v>347</v>
      </c>
      <c r="G32" s="138"/>
      <c r="H32" s="138"/>
      <c r="I32" s="138" t="s">
        <v>216</v>
      </c>
      <c r="J32" s="139">
        <v>27665</v>
      </c>
      <c r="K32" s="192"/>
      <c r="L32" s="247"/>
      <c r="M32" s="139"/>
      <c r="N32" s="140"/>
    </row>
    <row r="33" spans="1:15" ht="15.75" x14ac:dyDescent="0.25">
      <c r="A33" s="27"/>
      <c r="B33" s="137"/>
      <c r="C33" s="132"/>
      <c r="D33" s="137"/>
      <c r="E33" s="186"/>
      <c r="F33" s="132"/>
      <c r="G33" s="138"/>
      <c r="H33" s="138"/>
      <c r="I33" s="138"/>
      <c r="J33" s="139">
        <v>76580</v>
      </c>
      <c r="K33" s="192"/>
      <c r="L33" s="247"/>
      <c r="M33" s="139"/>
      <c r="N33" s="140"/>
    </row>
    <row r="34" spans="1:15" ht="15.75" x14ac:dyDescent="0.25">
      <c r="A34" s="27"/>
      <c r="B34" s="137"/>
      <c r="C34" s="132"/>
      <c r="D34" s="137"/>
      <c r="E34" s="186"/>
      <c r="F34" s="132"/>
      <c r="G34" s="138"/>
      <c r="H34" s="138"/>
      <c r="I34" s="138"/>
      <c r="J34" s="139">
        <v>76580</v>
      </c>
      <c r="K34" s="192"/>
      <c r="L34" s="177"/>
      <c r="M34" s="139"/>
      <c r="N34" s="140"/>
    </row>
    <row r="35" spans="1:15" ht="15.75" x14ac:dyDescent="0.25">
      <c r="A35" s="27"/>
      <c r="B35" s="137"/>
      <c r="C35" s="132"/>
      <c r="D35" s="137"/>
      <c r="E35" s="186"/>
      <c r="F35" s="132"/>
      <c r="G35" s="138"/>
      <c r="H35" s="138"/>
      <c r="I35" s="138"/>
      <c r="J35" s="139"/>
      <c r="K35" s="192" t="s">
        <v>614</v>
      </c>
      <c r="L35" s="177"/>
      <c r="M35" s="139"/>
      <c r="N35" s="140"/>
    </row>
    <row r="36" spans="1:15" ht="78.75" x14ac:dyDescent="0.25">
      <c r="A36" s="27"/>
      <c r="B36" s="137"/>
      <c r="C36" s="132"/>
      <c r="D36" s="137"/>
      <c r="E36" s="186"/>
      <c r="F36" s="132" t="s">
        <v>348</v>
      </c>
      <c r="G36" s="138"/>
      <c r="H36" s="138"/>
      <c r="I36" s="138" t="s">
        <v>217</v>
      </c>
      <c r="J36" s="139"/>
      <c r="K36" s="192" t="s">
        <v>941</v>
      </c>
      <c r="L36" s="247"/>
      <c r="M36" s="139"/>
      <c r="N36" s="140"/>
    </row>
    <row r="37" spans="1:15" ht="15.75" x14ac:dyDescent="0.25">
      <c r="A37" s="27"/>
      <c r="B37" s="137"/>
      <c r="C37" s="132"/>
      <c r="D37" s="137"/>
      <c r="E37" s="186"/>
      <c r="F37" s="132"/>
      <c r="G37" s="138"/>
      <c r="H37" s="138"/>
      <c r="I37" s="138"/>
      <c r="J37" s="139">
        <v>54350</v>
      </c>
      <c r="K37" s="192" t="s">
        <v>804</v>
      </c>
      <c r="L37" s="247"/>
      <c r="M37" s="139"/>
      <c r="N37" s="140"/>
    </row>
    <row r="38" spans="1:15" ht="15.75" x14ac:dyDescent="0.25">
      <c r="A38" s="27"/>
      <c r="B38" s="137"/>
      <c r="C38" s="132"/>
      <c r="D38" s="137"/>
      <c r="E38" s="186"/>
      <c r="F38" s="132"/>
      <c r="G38" s="138"/>
      <c r="H38" s="138"/>
      <c r="I38" s="138"/>
      <c r="J38" s="139">
        <v>108700</v>
      </c>
      <c r="K38" s="192" t="s">
        <v>816</v>
      </c>
      <c r="L38" s="177"/>
      <c r="M38" s="139"/>
      <c r="N38" s="140"/>
    </row>
    <row r="39" spans="1:15" ht="15.75" x14ac:dyDescent="0.25">
      <c r="A39" s="27"/>
      <c r="B39" s="137"/>
      <c r="C39" s="132"/>
      <c r="D39" s="137"/>
      <c r="E39" s="186"/>
      <c r="F39" s="132"/>
      <c r="G39" s="138"/>
      <c r="H39" s="138"/>
      <c r="I39" s="138"/>
      <c r="J39" s="139"/>
      <c r="K39" s="192" t="s">
        <v>614</v>
      </c>
      <c r="L39" s="177"/>
      <c r="M39" s="139"/>
      <c r="N39" s="140"/>
    </row>
    <row r="40" spans="1:15" ht="78.75" x14ac:dyDescent="0.25">
      <c r="A40" s="27"/>
      <c r="B40" s="137"/>
      <c r="C40" s="132"/>
      <c r="D40" s="137"/>
      <c r="E40" s="186"/>
      <c r="F40" s="132" t="s">
        <v>348</v>
      </c>
      <c r="G40" s="138"/>
      <c r="H40" s="138"/>
      <c r="I40" s="138" t="s">
        <v>389</v>
      </c>
      <c r="J40" s="139"/>
      <c r="K40" s="192" t="s">
        <v>940</v>
      </c>
      <c r="L40" s="247"/>
      <c r="M40" s="139"/>
      <c r="N40" s="140"/>
    </row>
    <row r="41" spans="1:15" ht="15.75" x14ac:dyDescent="0.25">
      <c r="A41" s="27"/>
      <c r="B41" s="137"/>
      <c r="C41" s="132"/>
      <c r="D41" s="137"/>
      <c r="E41" s="186"/>
      <c r="F41" s="132"/>
      <c r="G41" s="138"/>
      <c r="H41" s="138"/>
      <c r="I41" s="138"/>
      <c r="J41" s="139"/>
      <c r="K41" s="192" t="s">
        <v>802</v>
      </c>
      <c r="L41" s="247"/>
      <c r="M41" s="139"/>
      <c r="N41" s="140"/>
    </row>
    <row r="42" spans="1:15" ht="15.75" x14ac:dyDescent="0.25">
      <c r="A42" s="27"/>
      <c r="B42" s="137"/>
      <c r="C42" s="132"/>
      <c r="D42" s="137"/>
      <c r="E42" s="186"/>
      <c r="F42" s="132"/>
      <c r="G42" s="138"/>
      <c r="H42" s="138"/>
      <c r="I42" s="138"/>
      <c r="J42" s="139"/>
      <c r="K42" s="192" t="s">
        <v>818</v>
      </c>
      <c r="L42" s="177"/>
      <c r="M42" s="139"/>
      <c r="N42" s="140"/>
    </row>
    <row r="43" spans="1:15" ht="31.5" x14ac:dyDescent="0.25">
      <c r="A43" s="27"/>
      <c r="B43" s="24"/>
      <c r="C43" s="142" t="s">
        <v>218</v>
      </c>
      <c r="D43" s="91"/>
      <c r="E43" s="186"/>
      <c r="F43" s="142"/>
      <c r="G43" s="138" t="s">
        <v>215</v>
      </c>
      <c r="H43" s="138">
        <v>10</v>
      </c>
      <c r="I43" s="138"/>
      <c r="J43" s="139"/>
      <c r="K43" s="192"/>
      <c r="L43" s="177"/>
      <c r="M43" s="139"/>
      <c r="N43" s="27"/>
      <c r="O43" s="143"/>
    </row>
    <row r="44" spans="1:15" ht="78.75" x14ac:dyDescent="0.25">
      <c r="A44" s="27"/>
      <c r="B44" s="24"/>
      <c r="C44" s="50"/>
      <c r="D44" s="24"/>
      <c r="E44" s="186"/>
      <c r="F44" s="50" t="s">
        <v>348</v>
      </c>
      <c r="G44" s="138"/>
      <c r="H44" s="138"/>
      <c r="I44" s="138" t="s">
        <v>219</v>
      </c>
      <c r="J44" s="139">
        <v>17121</v>
      </c>
      <c r="K44" s="192"/>
      <c r="L44" s="278"/>
      <c r="M44" s="139"/>
      <c r="N44" s="27"/>
      <c r="O44" s="143"/>
    </row>
    <row r="45" spans="1:15" ht="15.75" x14ac:dyDescent="0.25">
      <c r="A45" s="27"/>
      <c r="B45" s="24"/>
      <c r="C45" s="142"/>
      <c r="D45" s="24"/>
      <c r="E45" s="186"/>
      <c r="F45" s="142"/>
      <c r="G45" s="138"/>
      <c r="H45" s="138"/>
      <c r="I45" s="138"/>
      <c r="J45" s="139">
        <v>34241</v>
      </c>
      <c r="K45" s="192" t="s">
        <v>803</v>
      </c>
      <c r="L45" s="247">
        <v>34650</v>
      </c>
      <c r="M45" s="139"/>
      <c r="N45" s="27"/>
      <c r="O45" s="143"/>
    </row>
    <row r="46" spans="1:15" ht="15.75" x14ac:dyDescent="0.25">
      <c r="A46" s="27"/>
      <c r="B46" s="24"/>
      <c r="C46" s="142"/>
      <c r="D46" s="24"/>
      <c r="E46" s="186"/>
      <c r="F46" s="142"/>
      <c r="G46" s="138"/>
      <c r="H46" s="138"/>
      <c r="I46" s="138"/>
      <c r="J46" s="139">
        <v>34241</v>
      </c>
      <c r="K46" s="192" t="s">
        <v>815</v>
      </c>
      <c r="L46" s="247"/>
      <c r="M46" s="139"/>
      <c r="N46" s="27"/>
      <c r="O46" s="143"/>
    </row>
    <row r="47" spans="1:15" ht="15.75" x14ac:dyDescent="0.25">
      <c r="A47" s="27"/>
      <c r="B47" s="24"/>
      <c r="C47" s="142"/>
      <c r="D47" s="24"/>
      <c r="E47" s="186"/>
      <c r="F47" s="142"/>
      <c r="G47" s="138"/>
      <c r="H47" s="138"/>
      <c r="I47" s="138" t="s">
        <v>220</v>
      </c>
      <c r="J47" s="139"/>
      <c r="K47" s="192" t="s">
        <v>796</v>
      </c>
      <c r="L47" s="247">
        <v>58356</v>
      </c>
      <c r="M47" s="139"/>
      <c r="N47" s="27"/>
      <c r="O47" s="143"/>
    </row>
    <row r="48" spans="1:15" ht="31.5" x14ac:dyDescent="0.25">
      <c r="A48" s="27"/>
      <c r="B48" s="24"/>
      <c r="C48" s="50"/>
      <c r="D48" s="24"/>
      <c r="E48" s="186"/>
      <c r="F48" s="132" t="s">
        <v>347</v>
      </c>
      <c r="G48" s="138"/>
      <c r="H48" s="138"/>
      <c r="J48" s="139">
        <v>29349</v>
      </c>
      <c r="K48" s="192" t="s">
        <v>806</v>
      </c>
      <c r="L48" s="247"/>
      <c r="M48" s="139"/>
      <c r="N48" s="27"/>
      <c r="O48" s="143"/>
    </row>
    <row r="49" spans="1:15" ht="15.75" x14ac:dyDescent="0.25">
      <c r="A49" s="27"/>
      <c r="B49" s="24"/>
      <c r="C49" s="142"/>
      <c r="D49" s="24"/>
      <c r="E49" s="186"/>
      <c r="F49" s="142"/>
      <c r="G49" s="138"/>
      <c r="H49" s="138"/>
      <c r="I49" s="138"/>
      <c r="J49" s="139">
        <v>58698</v>
      </c>
      <c r="K49" s="192" t="s">
        <v>820</v>
      </c>
      <c r="L49" s="247"/>
      <c r="M49" s="139"/>
      <c r="N49" s="27"/>
      <c r="O49" s="143"/>
    </row>
    <row r="50" spans="1:15" ht="78.75" x14ac:dyDescent="0.25">
      <c r="A50" s="27"/>
      <c r="B50" s="24"/>
      <c r="C50" s="142" t="s">
        <v>221</v>
      </c>
      <c r="D50" s="91"/>
      <c r="E50" s="186"/>
      <c r="F50" s="50" t="s">
        <v>348</v>
      </c>
      <c r="G50" s="138" t="s">
        <v>215</v>
      </c>
      <c r="H50" s="138">
        <v>10</v>
      </c>
      <c r="I50" s="138" t="s">
        <v>389</v>
      </c>
      <c r="J50" s="139">
        <v>8153</v>
      </c>
      <c r="K50" s="192"/>
      <c r="L50" s="177"/>
      <c r="M50" s="139"/>
      <c r="N50" s="27"/>
    </row>
    <row r="51" spans="1:15" ht="15.75" x14ac:dyDescent="0.25">
      <c r="A51" s="27"/>
      <c r="B51" s="24"/>
      <c r="C51" s="142"/>
      <c r="D51" s="24"/>
      <c r="E51" s="186"/>
      <c r="F51" s="142"/>
      <c r="G51" s="138"/>
      <c r="H51" s="138"/>
      <c r="I51" s="138"/>
      <c r="J51" s="139">
        <v>16305</v>
      </c>
      <c r="K51" s="192" t="s">
        <v>795</v>
      </c>
      <c r="L51" s="247">
        <v>22000</v>
      </c>
      <c r="M51" s="139"/>
      <c r="N51" s="27"/>
    </row>
    <row r="52" spans="1:15" ht="15.75" x14ac:dyDescent="0.25">
      <c r="A52" s="27"/>
      <c r="B52" s="24"/>
      <c r="C52" s="142"/>
      <c r="D52" s="24"/>
      <c r="E52" s="186"/>
      <c r="F52" s="142"/>
      <c r="G52" s="138"/>
      <c r="H52" s="138"/>
      <c r="I52" s="138"/>
      <c r="J52" s="139">
        <v>16305</v>
      </c>
      <c r="K52" s="192" t="s">
        <v>805</v>
      </c>
      <c r="L52" s="247"/>
      <c r="M52" s="139"/>
      <c r="N52" s="27"/>
    </row>
    <row r="53" spans="1:15" ht="15.75" x14ac:dyDescent="0.25">
      <c r="A53" s="27"/>
      <c r="B53" s="24"/>
      <c r="C53" s="142"/>
      <c r="D53" s="24"/>
      <c r="E53" s="186"/>
      <c r="F53" s="142"/>
      <c r="G53" s="138"/>
      <c r="H53" s="138"/>
      <c r="I53" s="138"/>
      <c r="J53" s="139"/>
      <c r="K53" s="192"/>
      <c r="L53" s="233"/>
      <c r="M53" s="139"/>
      <c r="N53" s="27"/>
    </row>
    <row r="54" spans="1:15" ht="15.75" x14ac:dyDescent="0.25">
      <c r="A54" s="27"/>
      <c r="B54" s="24"/>
      <c r="C54" s="142" t="s">
        <v>22</v>
      </c>
      <c r="D54" s="91"/>
      <c r="E54" s="186"/>
      <c r="F54" s="50" t="s">
        <v>387</v>
      </c>
      <c r="G54" s="138" t="s">
        <v>215</v>
      </c>
      <c r="H54" s="138">
        <v>10</v>
      </c>
      <c r="I54" s="138" t="s">
        <v>388</v>
      </c>
      <c r="J54" s="139">
        <v>5315.29</v>
      </c>
      <c r="K54" s="193" t="s">
        <v>337</v>
      </c>
      <c r="L54" s="250">
        <v>14390</v>
      </c>
      <c r="M54" s="139"/>
      <c r="N54" s="140"/>
    </row>
    <row r="55" spans="1:15" ht="15.75" x14ac:dyDescent="0.25">
      <c r="A55" s="27"/>
      <c r="B55" s="24"/>
      <c r="C55" s="142"/>
      <c r="D55" s="24"/>
      <c r="E55" s="186"/>
      <c r="F55" s="142"/>
      <c r="G55" s="138"/>
      <c r="H55" s="138"/>
      <c r="I55" s="138"/>
      <c r="J55" s="139">
        <v>12091.31</v>
      </c>
      <c r="K55" s="193" t="s">
        <v>337</v>
      </c>
      <c r="L55" s="247"/>
      <c r="M55" s="139"/>
      <c r="N55" s="140"/>
    </row>
    <row r="56" spans="1:15" ht="15.75" x14ac:dyDescent="0.25">
      <c r="A56" s="27"/>
      <c r="B56" s="24"/>
      <c r="C56" s="142"/>
      <c r="D56" s="24"/>
      <c r="E56" s="186"/>
      <c r="F56" s="142"/>
      <c r="G56" s="138"/>
      <c r="H56" s="138"/>
      <c r="I56" s="138"/>
      <c r="J56" s="139">
        <v>14823.26</v>
      </c>
      <c r="K56" s="193" t="s">
        <v>337</v>
      </c>
      <c r="L56" s="247"/>
      <c r="M56" s="139"/>
      <c r="N56" s="140"/>
    </row>
    <row r="57" spans="1:15" ht="15.75" x14ac:dyDescent="0.25">
      <c r="A57" s="27"/>
      <c r="B57" s="24"/>
      <c r="C57" s="142"/>
      <c r="D57" s="24"/>
      <c r="E57" s="186"/>
      <c r="F57" s="142"/>
      <c r="G57" s="138"/>
      <c r="H57" s="138"/>
      <c r="I57" s="138"/>
      <c r="J57" s="139">
        <v>18313.39</v>
      </c>
      <c r="K57" s="193" t="s">
        <v>337</v>
      </c>
      <c r="L57" s="247"/>
      <c r="M57" s="139"/>
      <c r="N57" s="140"/>
    </row>
    <row r="58" spans="1:15" ht="15.75" x14ac:dyDescent="0.25">
      <c r="A58" s="27"/>
      <c r="B58" s="24"/>
      <c r="C58" s="142"/>
      <c r="D58" s="24"/>
      <c r="E58" s="186"/>
      <c r="F58" s="142"/>
      <c r="G58" s="138"/>
      <c r="H58" s="138"/>
      <c r="I58" s="138"/>
      <c r="J58" s="139">
        <v>5383.38</v>
      </c>
      <c r="K58" s="193" t="s">
        <v>337</v>
      </c>
      <c r="L58" s="247"/>
      <c r="M58" s="139"/>
      <c r="N58" s="173"/>
      <c r="O58" s="251"/>
    </row>
    <row r="59" spans="1:15" ht="31.5" x14ac:dyDescent="0.25">
      <c r="A59" s="27"/>
      <c r="B59" s="24"/>
      <c r="C59" s="144" t="s">
        <v>574</v>
      </c>
      <c r="D59" s="91"/>
      <c r="E59" s="186"/>
      <c r="F59" s="144"/>
      <c r="G59" s="138" t="s">
        <v>215</v>
      </c>
      <c r="H59" s="138">
        <v>10</v>
      </c>
      <c r="I59" s="138"/>
      <c r="J59" s="145"/>
      <c r="K59" s="145"/>
      <c r="L59" s="287">
        <v>45000</v>
      </c>
      <c r="M59" s="139" t="s">
        <v>955</v>
      </c>
      <c r="N59" s="140"/>
    </row>
    <row r="60" spans="1:15" ht="20.25" customHeight="1" x14ac:dyDescent="0.25">
      <c r="A60" s="27"/>
      <c r="B60" s="24"/>
      <c r="C60" s="144"/>
      <c r="D60" s="24"/>
      <c r="E60" s="186"/>
      <c r="F60" s="132"/>
      <c r="G60" s="138"/>
      <c r="H60" s="138"/>
      <c r="I60" s="138"/>
      <c r="J60" s="139">
        <v>55960</v>
      </c>
      <c r="K60" s="192"/>
      <c r="L60" s="247"/>
      <c r="M60" s="139"/>
      <c r="N60" s="140"/>
    </row>
    <row r="61" spans="1:15" ht="31.5" x14ac:dyDescent="0.25">
      <c r="A61" s="27"/>
      <c r="B61" s="24"/>
      <c r="C61" s="144" t="s">
        <v>577</v>
      </c>
      <c r="D61" s="91"/>
      <c r="E61" s="186"/>
      <c r="F61" s="144"/>
      <c r="G61" s="138" t="s">
        <v>215</v>
      </c>
      <c r="H61" s="138">
        <v>10</v>
      </c>
      <c r="I61" s="138"/>
      <c r="J61" s="139"/>
      <c r="K61" s="192"/>
      <c r="L61" s="247">
        <v>545200</v>
      </c>
      <c r="M61" s="139" t="s">
        <v>955</v>
      </c>
      <c r="N61" s="140"/>
    </row>
    <row r="62" spans="1:15" ht="15.75" x14ac:dyDescent="0.25">
      <c r="A62" s="27"/>
      <c r="B62" s="24"/>
      <c r="C62" s="144"/>
      <c r="D62" s="24"/>
      <c r="E62" s="186"/>
      <c r="F62" s="132" t="s">
        <v>390</v>
      </c>
      <c r="G62" s="138"/>
      <c r="H62" s="138"/>
      <c r="I62" s="146" t="s">
        <v>412</v>
      </c>
      <c r="J62" s="139">
        <v>1090400</v>
      </c>
      <c r="K62" s="192" t="s">
        <v>808</v>
      </c>
      <c r="L62" s="247"/>
      <c r="M62" s="139"/>
      <c r="N62" s="140"/>
    </row>
    <row r="63" spans="1:15" ht="94.5" x14ac:dyDescent="0.25">
      <c r="A63" s="27"/>
      <c r="B63" s="24"/>
      <c r="C63" s="144" t="s">
        <v>676</v>
      </c>
      <c r="D63" s="91"/>
      <c r="E63" s="186"/>
      <c r="F63" s="132"/>
      <c r="G63" s="138"/>
      <c r="H63" s="138"/>
      <c r="I63" s="146"/>
      <c r="J63" s="139"/>
      <c r="L63" s="284"/>
      <c r="M63" s="139"/>
      <c r="N63" s="140"/>
    </row>
    <row r="64" spans="1:15" ht="15.75" x14ac:dyDescent="0.25">
      <c r="A64" s="27"/>
      <c r="B64" s="24"/>
      <c r="C64" s="132" t="s">
        <v>222</v>
      </c>
      <c r="D64" s="24"/>
      <c r="E64" s="186"/>
      <c r="F64" s="144"/>
      <c r="G64" s="138" t="s">
        <v>215</v>
      </c>
      <c r="H64" s="138">
        <v>10</v>
      </c>
      <c r="I64" s="138"/>
      <c r="J64" s="139"/>
      <c r="K64" s="192"/>
      <c r="L64" s="177"/>
      <c r="M64" s="139"/>
      <c r="N64" s="140"/>
    </row>
    <row r="65" spans="1:16" ht="15.75" x14ac:dyDescent="0.25">
      <c r="A65" s="27"/>
      <c r="B65" s="24"/>
      <c r="C65" s="132" t="s">
        <v>311</v>
      </c>
      <c r="D65" s="24"/>
      <c r="E65" s="186"/>
      <c r="F65" s="132"/>
      <c r="G65" s="146"/>
      <c r="H65" s="138"/>
      <c r="I65" s="132"/>
      <c r="J65" s="139">
        <v>243001</v>
      </c>
      <c r="K65" s="192"/>
      <c r="L65" s="177"/>
      <c r="M65" s="139"/>
      <c r="N65" s="141"/>
    </row>
    <row r="66" spans="1:16" ht="15.75" x14ac:dyDescent="0.25">
      <c r="A66" s="27"/>
      <c r="B66" s="24"/>
      <c r="C66" s="144" t="s">
        <v>414</v>
      </c>
      <c r="D66" s="91"/>
      <c r="E66" s="186"/>
      <c r="F66" s="144"/>
      <c r="G66" s="138"/>
      <c r="H66" s="138"/>
      <c r="I66" s="138"/>
      <c r="J66" s="139"/>
      <c r="K66" s="192"/>
      <c r="L66" s="180"/>
      <c r="M66" s="139"/>
      <c r="N66" s="140"/>
    </row>
    <row r="67" spans="1:16" ht="44.25" customHeight="1" x14ac:dyDescent="0.25">
      <c r="B67" s="137"/>
      <c r="C67" s="132" t="s">
        <v>223</v>
      </c>
      <c r="D67" s="137"/>
      <c r="E67" s="186"/>
      <c r="F67" s="144"/>
      <c r="G67" s="146" t="s">
        <v>215</v>
      </c>
      <c r="H67" s="138">
        <v>10</v>
      </c>
      <c r="I67" s="138"/>
      <c r="J67" s="139"/>
      <c r="K67" s="192"/>
      <c r="L67" s="177"/>
      <c r="M67" s="139"/>
      <c r="N67" s="27"/>
    </row>
    <row r="68" spans="1:16" ht="15.75" x14ac:dyDescent="0.25">
      <c r="B68" s="137"/>
      <c r="C68" s="144"/>
      <c r="D68" s="137"/>
      <c r="E68" s="186"/>
      <c r="F68" s="132"/>
      <c r="G68" s="146"/>
      <c r="H68" s="138"/>
      <c r="I68" s="189"/>
      <c r="J68" s="139"/>
      <c r="K68" s="192"/>
      <c r="L68" s="177"/>
      <c r="M68" s="139"/>
      <c r="N68" s="175"/>
    </row>
    <row r="69" spans="1:16" ht="60.75" customHeight="1" x14ac:dyDescent="0.25">
      <c r="B69" s="137"/>
      <c r="C69" s="144"/>
      <c r="D69" s="137"/>
      <c r="E69" s="186"/>
      <c r="F69" s="132" t="s">
        <v>368</v>
      </c>
      <c r="G69" s="146"/>
      <c r="H69" s="138"/>
      <c r="I69" s="132" t="s">
        <v>404</v>
      </c>
      <c r="J69" s="139">
        <v>5000</v>
      </c>
      <c r="K69" s="192" t="s">
        <v>827</v>
      </c>
      <c r="L69" s="247">
        <v>9500</v>
      </c>
      <c r="M69" s="139"/>
      <c r="N69" s="27"/>
    </row>
    <row r="70" spans="1:16" ht="31.5" x14ac:dyDescent="0.25">
      <c r="A70" s="27"/>
      <c r="B70" s="206"/>
      <c r="C70" s="154" t="s">
        <v>236</v>
      </c>
      <c r="D70" s="205"/>
      <c r="E70" s="218"/>
      <c r="F70" s="218"/>
      <c r="G70" s="218"/>
      <c r="H70" s="218"/>
      <c r="I70" s="218"/>
      <c r="J70" s="218"/>
      <c r="K70" s="218"/>
      <c r="L70" s="218"/>
      <c r="M70" s="218"/>
      <c r="N70" s="173"/>
    </row>
    <row r="71" spans="1:16" ht="47.25" customHeight="1" x14ac:dyDescent="0.25">
      <c r="A71" s="27"/>
      <c r="B71" s="206"/>
      <c r="C71" s="157" t="s">
        <v>756</v>
      </c>
      <c r="D71" s="206"/>
      <c r="E71" s="234"/>
      <c r="F71" s="157"/>
      <c r="G71" s="153"/>
      <c r="H71" s="136"/>
      <c r="I71" s="136"/>
      <c r="J71" s="152"/>
      <c r="K71" s="216"/>
      <c r="L71" s="179"/>
      <c r="M71" s="152">
        <f>SUM(L74:L105)</f>
        <v>1070000</v>
      </c>
      <c r="N71" s="173"/>
    </row>
    <row r="72" spans="1:16" ht="15.75" hidden="1" x14ac:dyDescent="0.25">
      <c r="A72" s="27"/>
      <c r="B72" s="137"/>
      <c r="C72" s="156"/>
      <c r="D72" s="137"/>
      <c r="E72" s="186"/>
      <c r="F72" s="132"/>
      <c r="G72" s="146"/>
      <c r="H72" s="138"/>
      <c r="I72" s="138"/>
      <c r="J72" s="139"/>
      <c r="K72" s="145"/>
      <c r="L72" s="177"/>
      <c r="M72" s="139"/>
      <c r="N72" s="140"/>
    </row>
    <row r="73" spans="1:16" ht="15.75" hidden="1" x14ac:dyDescent="0.25">
      <c r="A73" s="27"/>
      <c r="B73" s="137"/>
      <c r="C73" s="156"/>
      <c r="D73" s="137"/>
      <c r="E73" s="186"/>
      <c r="F73" s="132"/>
      <c r="G73" s="146"/>
      <c r="H73" s="138"/>
      <c r="I73" s="138"/>
      <c r="J73" s="139"/>
      <c r="K73" s="145"/>
      <c r="L73" s="177"/>
      <c r="M73" s="139"/>
      <c r="N73" s="140"/>
    </row>
    <row r="74" spans="1:16" ht="18.75" x14ac:dyDescent="0.3">
      <c r="A74" s="27"/>
      <c r="B74" s="137"/>
      <c r="C74" s="132"/>
      <c r="D74" s="137"/>
      <c r="E74" s="186"/>
      <c r="F74" s="132"/>
      <c r="G74" s="146"/>
      <c r="H74" s="138"/>
      <c r="I74" s="138"/>
      <c r="J74" s="139"/>
      <c r="L74" s="192"/>
      <c r="M74" s="139"/>
      <c r="N74" s="226"/>
      <c r="O74" s="226"/>
      <c r="P74" s="227"/>
    </row>
    <row r="75" spans="1:16" ht="18.75" x14ac:dyDescent="0.3">
      <c r="A75" s="27"/>
      <c r="B75" s="137"/>
      <c r="C75" s="289" t="s">
        <v>133</v>
      </c>
      <c r="D75" s="288"/>
      <c r="E75" s="290"/>
      <c r="F75" s="296"/>
      <c r="G75" s="291"/>
      <c r="H75" s="295"/>
      <c r="I75" s="296" t="s">
        <v>925</v>
      </c>
      <c r="J75" s="291" t="s">
        <v>774</v>
      </c>
      <c r="K75" s="248"/>
      <c r="L75" s="256">
        <v>20000</v>
      </c>
      <c r="M75" s="139"/>
      <c r="N75" s="226"/>
      <c r="O75" s="226"/>
      <c r="P75" s="227"/>
    </row>
    <row r="76" spans="1:16" ht="18.75" x14ac:dyDescent="0.3">
      <c r="A76" s="27"/>
      <c r="B76" s="137"/>
      <c r="C76" s="132"/>
      <c r="D76" s="137"/>
      <c r="E76" s="186"/>
      <c r="F76" s="172"/>
      <c r="G76" s="255"/>
      <c r="H76" s="256"/>
      <c r="I76" s="172" t="s">
        <v>788</v>
      </c>
      <c r="J76" s="255" t="s">
        <v>774</v>
      </c>
      <c r="L76" s="256">
        <v>145000</v>
      </c>
      <c r="M76" s="139"/>
      <c r="N76" s="226"/>
      <c r="O76" s="226"/>
      <c r="P76" s="227"/>
    </row>
    <row r="77" spans="1:16" ht="18.75" x14ac:dyDescent="0.3">
      <c r="A77" s="27"/>
      <c r="B77" s="137"/>
      <c r="C77" s="132"/>
      <c r="D77" s="137"/>
      <c r="E77" s="186"/>
      <c r="F77" s="172"/>
      <c r="G77" s="255"/>
      <c r="H77" s="256"/>
      <c r="I77" s="172" t="s">
        <v>792</v>
      </c>
      <c r="J77" s="255" t="s">
        <v>774</v>
      </c>
      <c r="L77" s="256">
        <v>15000</v>
      </c>
      <c r="M77" s="139"/>
      <c r="N77" s="226"/>
      <c r="O77" s="226"/>
      <c r="P77" s="227"/>
    </row>
    <row r="78" spans="1:16" ht="18.75" x14ac:dyDescent="0.3">
      <c r="A78" s="27"/>
      <c r="B78" s="137"/>
      <c r="C78" s="132"/>
      <c r="D78" s="137"/>
      <c r="E78" s="186"/>
      <c r="F78" s="172"/>
      <c r="G78" s="172"/>
      <c r="H78" s="275"/>
      <c r="I78" s="172" t="s">
        <v>771</v>
      </c>
      <c r="J78" s="255"/>
      <c r="L78" s="256">
        <v>30000</v>
      </c>
      <c r="M78" s="139"/>
      <c r="N78" s="226"/>
      <c r="O78" s="226"/>
      <c r="P78" s="227"/>
    </row>
    <row r="79" spans="1:16" ht="18.75" x14ac:dyDescent="0.3">
      <c r="A79" s="27"/>
      <c r="B79" s="137"/>
      <c r="C79" s="132"/>
      <c r="D79" s="137"/>
      <c r="E79" s="186"/>
      <c r="F79" s="255"/>
      <c r="G79" s="172"/>
      <c r="H79" s="256"/>
      <c r="I79" s="172" t="s">
        <v>591</v>
      </c>
      <c r="J79" s="255" t="s">
        <v>774</v>
      </c>
      <c r="L79" s="256">
        <v>20000</v>
      </c>
      <c r="M79" s="139"/>
      <c r="N79" s="226"/>
      <c r="O79" s="226"/>
      <c r="P79" s="227"/>
    </row>
    <row r="80" spans="1:16" ht="18.75" x14ac:dyDescent="0.3">
      <c r="A80" s="27"/>
      <c r="B80" s="137"/>
      <c r="C80" s="132"/>
      <c r="D80" s="137"/>
      <c r="E80" s="186"/>
      <c r="F80" s="255"/>
      <c r="G80" s="172"/>
      <c r="H80" s="256"/>
      <c r="I80" s="172" t="s">
        <v>770</v>
      </c>
      <c r="J80" s="172" t="s">
        <v>774</v>
      </c>
      <c r="L80" s="275">
        <v>15000</v>
      </c>
      <c r="M80" s="139"/>
      <c r="N80" s="226"/>
      <c r="O80" s="226"/>
      <c r="P80" s="227"/>
    </row>
    <row r="81" spans="1:16" ht="18.75" x14ac:dyDescent="0.3">
      <c r="A81" s="27"/>
      <c r="B81" s="137"/>
      <c r="C81" s="132"/>
      <c r="D81" s="137"/>
      <c r="E81" s="186"/>
      <c r="F81" s="255"/>
      <c r="G81" s="172"/>
      <c r="H81" s="256"/>
      <c r="I81" s="172" t="s">
        <v>776</v>
      </c>
      <c r="J81" s="255" t="s">
        <v>774</v>
      </c>
      <c r="L81" s="256">
        <v>30000</v>
      </c>
      <c r="M81" s="139"/>
      <c r="N81" s="226"/>
      <c r="O81" s="226"/>
      <c r="P81" s="227"/>
    </row>
    <row r="82" spans="1:16" ht="18.75" x14ac:dyDescent="0.3">
      <c r="A82" s="27"/>
      <c r="B82" s="137"/>
      <c r="D82" s="137"/>
      <c r="E82" s="186"/>
      <c r="F82" s="255"/>
      <c r="G82" s="255"/>
      <c r="H82" s="255"/>
      <c r="I82" s="172" t="s">
        <v>927</v>
      </c>
      <c r="J82" s="255" t="s">
        <v>774</v>
      </c>
      <c r="L82" s="256">
        <v>30000</v>
      </c>
      <c r="M82" s="139"/>
      <c r="N82" s="226"/>
      <c r="O82" s="226"/>
      <c r="P82" s="227"/>
    </row>
    <row r="83" spans="1:16" ht="18.75" x14ac:dyDescent="0.3">
      <c r="A83" s="27"/>
      <c r="B83" s="137"/>
      <c r="C83" s="132"/>
      <c r="D83" s="137"/>
      <c r="E83" s="186"/>
      <c r="F83" s="172"/>
      <c r="G83" s="255"/>
      <c r="H83" s="255"/>
      <c r="I83" s="172" t="s">
        <v>789</v>
      </c>
      <c r="J83" s="255" t="s">
        <v>774</v>
      </c>
      <c r="L83" s="256">
        <v>40000</v>
      </c>
      <c r="M83" s="139"/>
      <c r="O83" s="226"/>
      <c r="P83" s="227"/>
    </row>
    <row r="84" spans="1:16" ht="18.75" x14ac:dyDescent="0.3">
      <c r="A84" s="27"/>
      <c r="B84" s="137"/>
      <c r="C84" s="132"/>
      <c r="D84" s="137"/>
      <c r="E84" s="186"/>
      <c r="F84" s="172"/>
      <c r="G84" s="255"/>
      <c r="H84" s="255"/>
      <c r="I84" s="172" t="s">
        <v>951</v>
      </c>
      <c r="J84" s="172" t="s">
        <v>774</v>
      </c>
      <c r="L84" s="256">
        <v>120000</v>
      </c>
      <c r="M84" s="139"/>
      <c r="O84" s="226"/>
      <c r="P84" s="227"/>
    </row>
    <row r="85" spans="1:16" ht="18.75" x14ac:dyDescent="0.3">
      <c r="A85" s="27"/>
      <c r="B85" s="137"/>
      <c r="C85" s="132"/>
      <c r="D85" s="137"/>
      <c r="E85" s="186"/>
      <c r="F85" s="172"/>
      <c r="G85" s="255"/>
      <c r="H85" s="255"/>
      <c r="I85" s="172" t="s">
        <v>930</v>
      </c>
      <c r="J85" s="172" t="s">
        <v>774</v>
      </c>
      <c r="L85" s="256">
        <v>30000</v>
      </c>
      <c r="M85" s="139"/>
      <c r="O85" s="226"/>
      <c r="P85" s="227"/>
    </row>
    <row r="86" spans="1:16" ht="18.75" x14ac:dyDescent="0.3">
      <c r="A86" s="27"/>
      <c r="B86" s="137"/>
      <c r="C86" s="132"/>
      <c r="D86" s="137"/>
      <c r="E86" s="186"/>
      <c r="F86" s="172"/>
      <c r="G86" s="255"/>
      <c r="H86" s="255"/>
      <c r="I86" s="172" t="s">
        <v>241</v>
      </c>
      <c r="J86" s="172" t="s">
        <v>774</v>
      </c>
      <c r="L86" s="256">
        <v>15000</v>
      </c>
      <c r="M86" s="139"/>
      <c r="O86" s="226"/>
      <c r="P86" s="227"/>
    </row>
    <row r="87" spans="1:16" ht="18.75" x14ac:dyDescent="0.3">
      <c r="A87" s="27"/>
      <c r="B87" s="137"/>
      <c r="C87" s="132"/>
      <c r="D87" s="137"/>
      <c r="E87" s="186"/>
      <c r="F87" s="172"/>
      <c r="G87" s="255"/>
      <c r="H87" s="255"/>
      <c r="I87" s="172" t="s">
        <v>778</v>
      </c>
      <c r="J87" s="172" t="s">
        <v>774</v>
      </c>
      <c r="L87" s="256">
        <v>15000</v>
      </c>
      <c r="M87" s="139"/>
      <c r="O87" s="226"/>
      <c r="P87" s="227"/>
    </row>
    <row r="88" spans="1:16" ht="18.75" x14ac:dyDescent="0.3">
      <c r="A88" s="27"/>
      <c r="B88" s="137"/>
      <c r="C88" s="132"/>
      <c r="D88" s="137"/>
      <c r="E88" s="186"/>
      <c r="F88" s="255"/>
      <c r="G88" s="255"/>
      <c r="H88" s="255"/>
      <c r="I88" s="172" t="s">
        <v>954</v>
      </c>
      <c r="J88" s="172" t="s">
        <v>774</v>
      </c>
      <c r="L88" s="256">
        <v>20000</v>
      </c>
      <c r="M88" s="139"/>
      <c r="O88" s="226"/>
      <c r="P88" s="227"/>
    </row>
    <row r="89" spans="1:16" ht="18.75" x14ac:dyDescent="0.3">
      <c r="A89" s="27"/>
      <c r="B89" s="137"/>
      <c r="C89" s="132"/>
      <c r="D89" s="137"/>
      <c r="E89" s="186"/>
      <c r="F89" s="255"/>
      <c r="G89" s="255"/>
      <c r="H89" s="255"/>
      <c r="I89" s="172" t="s">
        <v>671</v>
      </c>
      <c r="J89" s="172"/>
      <c r="L89" s="256">
        <v>20000</v>
      </c>
      <c r="M89" s="139"/>
      <c r="O89" s="226"/>
      <c r="P89" s="227"/>
    </row>
    <row r="90" spans="1:16" ht="18.75" x14ac:dyDescent="0.3">
      <c r="A90" s="27"/>
      <c r="B90" s="137"/>
      <c r="C90" s="132"/>
      <c r="D90" s="137"/>
      <c r="E90" s="186"/>
      <c r="F90" s="255"/>
      <c r="G90" s="255"/>
      <c r="H90" s="255"/>
      <c r="I90" s="138"/>
      <c r="J90" s="139"/>
      <c r="K90" s="192"/>
      <c r="L90" s="256"/>
      <c r="M90" s="139"/>
      <c r="O90" s="226"/>
      <c r="P90" s="227"/>
    </row>
    <row r="91" spans="1:16" ht="18.75" x14ac:dyDescent="0.3">
      <c r="A91" s="27"/>
      <c r="B91" s="288"/>
      <c r="C91" s="289" t="s">
        <v>134</v>
      </c>
      <c r="D91" s="288"/>
      <c r="E91" s="290"/>
      <c r="F91" s="291"/>
      <c r="G91" s="291"/>
      <c r="H91" s="291"/>
      <c r="I91" s="292"/>
      <c r="J91" s="293"/>
      <c r="K91" s="294"/>
      <c r="L91" s="295"/>
      <c r="M91" s="139"/>
      <c r="O91" s="226"/>
      <c r="P91" s="227"/>
    </row>
    <row r="92" spans="1:16" ht="18.75" x14ac:dyDescent="0.3">
      <c r="A92" s="27"/>
      <c r="B92" s="137"/>
      <c r="D92" s="137"/>
      <c r="E92" s="186"/>
      <c r="F92" s="172"/>
      <c r="G92" s="255"/>
      <c r="H92" s="255"/>
      <c r="I92" s="172" t="s">
        <v>925</v>
      </c>
      <c r="J92" s="139"/>
      <c r="K92" s="192"/>
      <c r="L92" s="256">
        <v>20000</v>
      </c>
      <c r="M92" s="139"/>
      <c r="O92" s="226"/>
      <c r="P92" s="227"/>
    </row>
    <row r="93" spans="1:16" ht="18.75" x14ac:dyDescent="0.3">
      <c r="A93" s="27"/>
      <c r="B93" s="137"/>
      <c r="C93" s="132"/>
      <c r="D93" s="137"/>
      <c r="E93" s="186"/>
      <c r="F93" s="255"/>
      <c r="G93" s="255"/>
      <c r="H93" s="255"/>
      <c r="I93" s="172" t="s">
        <v>788</v>
      </c>
      <c r="J93" s="139"/>
      <c r="K93" s="192"/>
      <c r="L93" s="256">
        <v>175000</v>
      </c>
      <c r="M93" s="139"/>
      <c r="O93" s="226"/>
      <c r="P93" s="227"/>
    </row>
    <row r="94" spans="1:16" ht="18.75" x14ac:dyDescent="0.3">
      <c r="A94" s="27"/>
      <c r="B94" s="137"/>
      <c r="C94" s="132"/>
      <c r="D94" s="137"/>
      <c r="E94" s="186"/>
      <c r="F94" s="255"/>
      <c r="G94" s="255"/>
      <c r="H94" s="255"/>
      <c r="I94" s="297" t="s">
        <v>771</v>
      </c>
      <c r="J94" s="139"/>
      <c r="K94" s="192"/>
      <c r="L94" s="256">
        <v>20000</v>
      </c>
      <c r="M94" s="139"/>
      <c r="N94" s="226"/>
      <c r="O94" s="226"/>
      <c r="P94" s="227"/>
    </row>
    <row r="95" spans="1:16" ht="18.75" x14ac:dyDescent="0.3">
      <c r="A95" s="27"/>
      <c r="B95" s="137"/>
      <c r="C95" s="144"/>
      <c r="D95" s="137"/>
      <c r="E95" s="186"/>
      <c r="F95" s="172"/>
      <c r="G95" s="255"/>
      <c r="H95" s="255"/>
      <c r="I95" s="297" t="s">
        <v>776</v>
      </c>
      <c r="J95" s="139"/>
      <c r="K95" s="192"/>
      <c r="L95" s="256">
        <v>40000</v>
      </c>
      <c r="M95" s="139"/>
      <c r="N95" s="226"/>
      <c r="O95" s="226"/>
      <c r="P95" s="227"/>
    </row>
    <row r="96" spans="1:16" ht="18.75" x14ac:dyDescent="0.3">
      <c r="A96" s="27"/>
      <c r="B96" s="137"/>
      <c r="C96" s="132"/>
      <c r="D96" s="137"/>
      <c r="E96" s="186"/>
      <c r="F96" s="172"/>
      <c r="G96" s="255"/>
      <c r="H96" s="255"/>
      <c r="I96" s="172" t="s">
        <v>670</v>
      </c>
      <c r="J96" s="139"/>
      <c r="K96" s="192"/>
      <c r="L96" s="256">
        <v>30000</v>
      </c>
      <c r="M96" s="139"/>
      <c r="N96" s="226"/>
      <c r="O96" s="226"/>
      <c r="P96" s="227"/>
    </row>
    <row r="97" spans="1:16" ht="18.75" x14ac:dyDescent="0.3">
      <c r="A97" s="27"/>
      <c r="B97" s="137"/>
      <c r="D97" s="137"/>
      <c r="E97" s="186"/>
      <c r="F97" s="172"/>
      <c r="G97" s="255"/>
      <c r="H97" s="255"/>
      <c r="I97" s="172" t="s">
        <v>789</v>
      </c>
      <c r="J97" s="139"/>
      <c r="K97" s="192"/>
      <c r="L97" s="256">
        <v>10000</v>
      </c>
      <c r="M97" s="139"/>
      <c r="N97" s="226"/>
      <c r="O97" s="226"/>
      <c r="P97" s="227"/>
    </row>
    <row r="98" spans="1:16" ht="18.75" x14ac:dyDescent="0.3">
      <c r="A98" s="27"/>
      <c r="B98" s="137"/>
      <c r="C98" s="132"/>
      <c r="D98" s="137"/>
      <c r="E98" s="186"/>
      <c r="F98" s="172"/>
      <c r="G98" s="255"/>
      <c r="H98" s="255"/>
      <c r="I98" s="172" t="s">
        <v>951</v>
      </c>
      <c r="J98" s="139"/>
      <c r="K98" s="192"/>
      <c r="L98" s="256">
        <v>150000</v>
      </c>
      <c r="M98" s="139"/>
      <c r="N98" s="226"/>
      <c r="O98" s="226"/>
      <c r="P98" s="227"/>
    </row>
    <row r="99" spans="1:16" ht="18.75" x14ac:dyDescent="0.3">
      <c r="A99" s="27"/>
      <c r="B99" s="137"/>
      <c r="C99" s="132"/>
      <c r="D99" s="137"/>
      <c r="E99" s="186"/>
      <c r="F99" s="172"/>
      <c r="G99" s="255"/>
      <c r="H99" s="255"/>
      <c r="I99" s="297" t="s">
        <v>930</v>
      </c>
      <c r="J99" s="139"/>
      <c r="K99" s="192"/>
      <c r="L99" s="256">
        <v>20000</v>
      </c>
      <c r="M99" s="139"/>
      <c r="N99" s="226"/>
      <c r="O99" s="226"/>
      <c r="P99" s="227"/>
    </row>
    <row r="100" spans="1:16" ht="18.75" x14ac:dyDescent="0.3">
      <c r="A100" s="27"/>
      <c r="B100" s="137"/>
      <c r="C100" s="132"/>
      <c r="D100" s="137"/>
      <c r="E100" s="186"/>
      <c r="F100" s="172"/>
      <c r="G100" s="255"/>
      <c r="H100" s="255"/>
      <c r="I100" s="172" t="s">
        <v>241</v>
      </c>
      <c r="J100" s="139"/>
      <c r="K100" s="192"/>
      <c r="L100" s="256">
        <v>10000</v>
      </c>
      <c r="M100" s="139"/>
      <c r="N100" s="226"/>
      <c r="O100" s="226"/>
      <c r="P100" s="227"/>
    </row>
    <row r="101" spans="1:16" ht="18.75" x14ac:dyDescent="0.3">
      <c r="A101" s="27"/>
      <c r="B101" s="137"/>
      <c r="C101" s="132"/>
      <c r="D101" s="137"/>
      <c r="E101" s="186"/>
      <c r="F101" s="172"/>
      <c r="G101" s="255"/>
      <c r="H101" s="255"/>
      <c r="I101" s="172" t="s">
        <v>778</v>
      </c>
      <c r="J101" s="139"/>
      <c r="K101" s="192"/>
      <c r="L101" s="256">
        <v>10000</v>
      </c>
      <c r="M101" s="139"/>
      <c r="N101" s="226"/>
      <c r="O101" s="226"/>
      <c r="P101" s="227"/>
    </row>
    <row r="102" spans="1:16" ht="18.75" x14ac:dyDescent="0.3">
      <c r="A102" s="27"/>
      <c r="B102" s="137"/>
      <c r="C102" s="132"/>
      <c r="D102" s="137"/>
      <c r="E102" s="186"/>
      <c r="F102" s="172"/>
      <c r="G102" s="255"/>
      <c r="H102" s="255"/>
      <c r="I102" s="172" t="s">
        <v>954</v>
      </c>
      <c r="J102" s="139"/>
      <c r="K102" s="192"/>
      <c r="L102" s="256">
        <v>20000</v>
      </c>
      <c r="M102" s="139"/>
      <c r="N102" s="226"/>
      <c r="O102" s="226"/>
      <c r="P102" s="227"/>
    </row>
    <row r="103" spans="1:16" ht="18.75" x14ac:dyDescent="0.3">
      <c r="A103" s="27"/>
      <c r="B103" s="137"/>
      <c r="C103" s="132"/>
      <c r="D103" s="137"/>
      <c r="E103" s="186"/>
      <c r="F103" s="172"/>
      <c r="G103" s="255"/>
      <c r="H103" s="255"/>
      <c r="I103" s="138"/>
      <c r="J103" s="139"/>
      <c r="K103" s="192"/>
      <c r="L103" s="256"/>
      <c r="M103" s="139"/>
      <c r="N103" s="226"/>
      <c r="O103" s="226"/>
      <c r="P103" s="227"/>
    </row>
    <row r="104" spans="1:16" ht="18.75" x14ac:dyDescent="0.3">
      <c r="A104" s="27"/>
      <c r="B104" s="137"/>
      <c r="C104" s="132"/>
      <c r="D104" s="137"/>
      <c r="E104" s="186"/>
      <c r="F104" s="172"/>
      <c r="G104" s="255"/>
      <c r="H104" s="255"/>
      <c r="I104" s="138"/>
      <c r="J104" s="139"/>
      <c r="K104" s="192"/>
      <c r="L104" s="256"/>
      <c r="M104" s="139"/>
      <c r="N104" s="226"/>
      <c r="O104" s="226"/>
      <c r="P104" s="227"/>
    </row>
    <row r="105" spans="1:16" ht="18.75" x14ac:dyDescent="0.3">
      <c r="A105" s="27"/>
      <c r="B105" s="137"/>
      <c r="C105" s="172"/>
      <c r="D105" s="176"/>
      <c r="E105" s="186"/>
      <c r="F105" s="132"/>
      <c r="M105" s="139"/>
      <c r="N105" s="140"/>
    </row>
    <row r="106" spans="1:16" ht="15.75" x14ac:dyDescent="0.25">
      <c r="A106" s="27"/>
      <c r="B106" s="137"/>
      <c r="C106" s="270" t="s">
        <v>133</v>
      </c>
      <c r="D106" s="260"/>
      <c r="E106" s="260"/>
      <c r="F106" s="260"/>
      <c r="G106" s="260"/>
      <c r="H106" s="260"/>
      <c r="I106" s="260"/>
      <c r="J106" s="260"/>
      <c r="K106" s="260"/>
      <c r="L106" s="260"/>
      <c r="M106" s="260"/>
      <c r="N106" s="140"/>
    </row>
    <row r="107" spans="1:16" ht="31.5" x14ac:dyDescent="0.25">
      <c r="A107" s="27"/>
      <c r="B107" s="137"/>
      <c r="C107" s="132" t="s">
        <v>395</v>
      </c>
      <c r="D107" s="181"/>
      <c r="E107" s="259"/>
      <c r="F107" s="132" t="s">
        <v>930</v>
      </c>
      <c r="G107" s="146"/>
      <c r="H107" s="138"/>
      <c r="I107" s="189" t="s">
        <v>370</v>
      </c>
      <c r="J107" s="139"/>
      <c r="K107" s="192" t="s">
        <v>837</v>
      </c>
      <c r="L107" s="177">
        <v>210000</v>
      </c>
      <c r="M107" s="139"/>
      <c r="N107" s="140"/>
    </row>
    <row r="108" spans="1:16" ht="47.25" x14ac:dyDescent="0.25">
      <c r="A108" s="27"/>
      <c r="B108" s="137"/>
      <c r="C108" s="132" t="s">
        <v>395</v>
      </c>
      <c r="D108" s="137"/>
      <c r="E108" s="186"/>
      <c r="F108" s="132" t="s">
        <v>769</v>
      </c>
      <c r="G108" s="146"/>
      <c r="H108" s="138"/>
      <c r="I108" s="189" t="s">
        <v>370</v>
      </c>
      <c r="J108" s="139">
        <v>67635</v>
      </c>
      <c r="K108" s="192" t="s">
        <v>838</v>
      </c>
      <c r="L108" s="177">
        <v>210000</v>
      </c>
      <c r="M108" s="139"/>
      <c r="N108" s="140"/>
    </row>
    <row r="109" spans="1:16" ht="47.25" x14ac:dyDescent="0.25">
      <c r="A109" s="27"/>
      <c r="B109" s="137"/>
      <c r="C109" s="132" t="s">
        <v>395</v>
      </c>
      <c r="D109" s="137"/>
      <c r="E109" s="186"/>
      <c r="F109" s="132" t="s">
        <v>776</v>
      </c>
      <c r="G109" s="146"/>
      <c r="H109" s="138"/>
      <c r="I109" s="189" t="s">
        <v>370</v>
      </c>
      <c r="J109" s="139">
        <v>67636</v>
      </c>
      <c r="K109" s="192" t="s">
        <v>839</v>
      </c>
      <c r="L109" s="177">
        <v>210000</v>
      </c>
      <c r="M109" s="139"/>
      <c r="N109" s="140"/>
    </row>
    <row r="110" spans="1:16" ht="47.25" x14ac:dyDescent="0.25">
      <c r="A110" s="27"/>
      <c r="B110" s="137"/>
      <c r="C110" s="132" t="s">
        <v>395</v>
      </c>
      <c r="D110" s="137"/>
      <c r="E110" s="186"/>
      <c r="F110" s="132" t="s">
        <v>791</v>
      </c>
      <c r="G110" s="146"/>
      <c r="H110" s="138"/>
      <c r="I110" s="189" t="s">
        <v>370</v>
      </c>
      <c r="J110" s="139">
        <v>135270</v>
      </c>
      <c r="K110" s="192" t="s">
        <v>913</v>
      </c>
      <c r="L110" s="177">
        <v>210000</v>
      </c>
      <c r="M110" s="139"/>
      <c r="N110" s="140"/>
    </row>
    <row r="111" spans="1:16" ht="47.25" x14ac:dyDescent="0.25">
      <c r="A111" s="27"/>
      <c r="B111" s="137"/>
      <c r="C111" s="132" t="s">
        <v>270</v>
      </c>
      <c r="D111" s="137"/>
      <c r="E111" s="186"/>
      <c r="F111" s="132" t="s">
        <v>591</v>
      </c>
      <c r="G111" s="146"/>
      <c r="H111" s="138"/>
      <c r="I111" s="189" t="s">
        <v>371</v>
      </c>
      <c r="J111" s="139">
        <v>40500</v>
      </c>
      <c r="K111" s="192" t="s">
        <v>840</v>
      </c>
      <c r="L111" s="177">
        <v>200000</v>
      </c>
      <c r="M111" s="139"/>
      <c r="N111" s="140"/>
    </row>
    <row r="112" spans="1:16" ht="47.25" x14ac:dyDescent="0.25">
      <c r="A112" s="27"/>
      <c r="B112" s="137"/>
      <c r="C112" s="132" t="s">
        <v>777</v>
      </c>
      <c r="D112" s="137"/>
      <c r="E112" s="186"/>
      <c r="F112" s="132" t="s">
        <v>401</v>
      </c>
      <c r="G112" s="146" t="s">
        <v>18</v>
      </c>
      <c r="H112" s="138">
        <v>10</v>
      </c>
      <c r="I112" s="189" t="s">
        <v>373</v>
      </c>
      <c r="J112" s="139">
        <v>81000</v>
      </c>
      <c r="K112" s="192" t="s">
        <v>841</v>
      </c>
      <c r="L112" s="177">
        <v>200000</v>
      </c>
      <c r="M112" s="139"/>
      <c r="N112" s="140"/>
    </row>
    <row r="113" spans="1:14" ht="47.25" x14ac:dyDescent="0.25">
      <c r="A113" s="27"/>
      <c r="B113" s="137"/>
      <c r="C113" s="132" t="s">
        <v>248</v>
      </c>
      <c r="D113" s="137"/>
      <c r="E113" s="186"/>
      <c r="F113" s="132" t="s">
        <v>380</v>
      </c>
      <c r="G113" s="146"/>
      <c r="H113" s="138"/>
      <c r="I113" s="132" t="s">
        <v>248</v>
      </c>
      <c r="J113" s="139"/>
      <c r="K113" s="192" t="s">
        <v>842</v>
      </c>
      <c r="L113" s="177">
        <v>100000</v>
      </c>
      <c r="M113" s="139"/>
      <c r="N113" s="140"/>
    </row>
    <row r="114" spans="1:14" ht="47.25" x14ac:dyDescent="0.25">
      <c r="A114" s="27"/>
      <c r="B114" s="137"/>
      <c r="C114" s="132" t="s">
        <v>755</v>
      </c>
      <c r="E114" s="186"/>
      <c r="F114" s="258" t="s">
        <v>778</v>
      </c>
      <c r="G114" s="146"/>
      <c r="H114" s="138"/>
      <c r="I114" s="189" t="s">
        <v>783</v>
      </c>
      <c r="J114" s="139"/>
      <c r="K114" s="192" t="s">
        <v>843</v>
      </c>
      <c r="L114" s="177">
        <v>50000</v>
      </c>
      <c r="M114" s="139"/>
      <c r="N114" s="140"/>
    </row>
    <row r="115" spans="1:14" ht="47.25" x14ac:dyDescent="0.25">
      <c r="A115" s="27"/>
      <c r="B115" s="137"/>
      <c r="C115" s="132" t="s">
        <v>755</v>
      </c>
      <c r="D115" s="137"/>
      <c r="E115" s="186"/>
      <c r="F115" s="132" t="s">
        <v>779</v>
      </c>
      <c r="G115" s="146"/>
      <c r="H115" s="138"/>
      <c r="I115" s="189" t="s">
        <v>783</v>
      </c>
      <c r="J115" s="139"/>
      <c r="K115" s="192" t="s">
        <v>844</v>
      </c>
      <c r="L115" s="177">
        <v>50000</v>
      </c>
      <c r="M115" s="139"/>
      <c r="N115" s="140"/>
    </row>
    <row r="116" spans="1:14" ht="47.25" x14ac:dyDescent="0.25">
      <c r="A116" s="27"/>
      <c r="B116" s="137"/>
      <c r="C116" s="132" t="s">
        <v>755</v>
      </c>
      <c r="D116" s="137"/>
      <c r="E116" s="186"/>
      <c r="F116" s="132" t="s">
        <v>770</v>
      </c>
      <c r="G116" s="146"/>
      <c r="H116" s="138"/>
      <c r="I116" s="189" t="s">
        <v>783</v>
      </c>
      <c r="J116" s="139"/>
      <c r="K116" s="192" t="s">
        <v>845</v>
      </c>
      <c r="L116" s="177">
        <v>40000</v>
      </c>
      <c r="M116" s="139"/>
      <c r="N116" s="140"/>
    </row>
    <row r="117" spans="1:14" ht="47.25" x14ac:dyDescent="0.25">
      <c r="A117" s="27"/>
      <c r="B117" s="137"/>
      <c r="C117" s="132" t="s">
        <v>755</v>
      </c>
      <c r="D117" s="137"/>
      <c r="E117" s="186"/>
      <c r="F117" s="132" t="s">
        <v>772</v>
      </c>
      <c r="G117" s="181"/>
      <c r="H117" s="181"/>
      <c r="I117" s="189" t="s">
        <v>783</v>
      </c>
      <c r="J117" s="181"/>
      <c r="K117" s="192" t="s">
        <v>846</v>
      </c>
      <c r="L117" s="177"/>
      <c r="M117" s="139"/>
      <c r="N117" s="140"/>
    </row>
    <row r="118" spans="1:14" ht="15.75" x14ac:dyDescent="0.25">
      <c r="A118" s="27"/>
      <c r="B118" s="137"/>
      <c r="C118" s="270" t="s">
        <v>134</v>
      </c>
      <c r="D118" s="260"/>
      <c r="E118" s="260"/>
      <c r="F118" s="260"/>
      <c r="G118" s="260"/>
      <c r="H118" s="260"/>
      <c r="I118" s="260"/>
      <c r="J118" s="260"/>
      <c r="K118" s="260"/>
      <c r="L118" s="260"/>
      <c r="M118" s="260"/>
      <c r="N118" s="140"/>
    </row>
    <row r="119" spans="1:14" ht="31.5" x14ac:dyDescent="0.25">
      <c r="A119" s="27"/>
      <c r="B119" s="137"/>
      <c r="C119" s="132" t="s">
        <v>395</v>
      </c>
      <c r="D119" s="137"/>
      <c r="E119" s="186"/>
      <c r="F119" s="132" t="s">
        <v>930</v>
      </c>
      <c r="G119" s="146"/>
      <c r="H119" s="138"/>
      <c r="I119" s="189" t="s">
        <v>370</v>
      </c>
      <c r="J119" s="139"/>
      <c r="K119" s="192" t="s">
        <v>837</v>
      </c>
      <c r="L119" s="177">
        <v>210000</v>
      </c>
      <c r="M119" s="139"/>
      <c r="N119" s="140"/>
    </row>
    <row r="120" spans="1:14" ht="47.25" x14ac:dyDescent="0.25">
      <c r="A120" s="27"/>
      <c r="B120" s="137"/>
      <c r="C120" s="132" t="s">
        <v>395</v>
      </c>
      <c r="D120" s="137"/>
      <c r="E120" s="186"/>
      <c r="F120" s="132" t="s">
        <v>769</v>
      </c>
      <c r="G120" s="146"/>
      <c r="H120" s="138"/>
      <c r="I120" s="189" t="s">
        <v>370</v>
      </c>
      <c r="J120" s="139">
        <v>67635</v>
      </c>
      <c r="K120" s="192" t="s">
        <v>838</v>
      </c>
      <c r="L120" s="232">
        <v>210000</v>
      </c>
      <c r="M120" s="139"/>
      <c r="N120" s="140"/>
    </row>
    <row r="121" spans="1:14" ht="53.25" customHeight="1" x14ac:dyDescent="0.25">
      <c r="A121" s="27"/>
      <c r="B121" s="137"/>
      <c r="C121" s="132" t="s">
        <v>395</v>
      </c>
      <c r="D121" s="137"/>
      <c r="E121" s="186"/>
      <c r="F121" s="132" t="s">
        <v>776</v>
      </c>
      <c r="G121" s="146"/>
      <c r="H121" s="138"/>
      <c r="I121" s="189" t="s">
        <v>370</v>
      </c>
      <c r="J121" s="139">
        <v>67636</v>
      </c>
      <c r="K121" s="192" t="s">
        <v>839</v>
      </c>
      <c r="L121" s="177">
        <v>210000</v>
      </c>
      <c r="M121" s="139"/>
      <c r="N121" s="140"/>
    </row>
    <row r="122" spans="1:14" ht="47.25" x14ac:dyDescent="0.25">
      <c r="A122" s="27"/>
      <c r="B122" s="137"/>
      <c r="C122" s="132" t="s">
        <v>395</v>
      </c>
      <c r="D122" s="137"/>
      <c r="E122" s="186"/>
      <c r="F122" s="132" t="s">
        <v>771</v>
      </c>
      <c r="G122" s="146"/>
      <c r="H122" s="138"/>
      <c r="I122" s="189" t="s">
        <v>370</v>
      </c>
      <c r="J122" s="139">
        <v>135270</v>
      </c>
      <c r="K122" s="192" t="s">
        <v>913</v>
      </c>
      <c r="L122" s="232">
        <v>210000</v>
      </c>
      <c r="M122" s="139"/>
      <c r="N122" s="140"/>
    </row>
    <row r="123" spans="1:14" ht="47.25" x14ac:dyDescent="0.25">
      <c r="A123" s="27"/>
      <c r="B123" s="137"/>
      <c r="C123" s="132" t="s">
        <v>270</v>
      </c>
      <c r="D123" s="137"/>
      <c r="E123" s="186"/>
      <c r="F123" s="132" t="s">
        <v>931</v>
      </c>
      <c r="G123" s="146"/>
      <c r="H123" s="138"/>
      <c r="I123" s="189" t="s">
        <v>371</v>
      </c>
      <c r="J123" s="139">
        <v>40500</v>
      </c>
      <c r="K123" s="192" t="s">
        <v>840</v>
      </c>
      <c r="L123" s="232">
        <v>200000</v>
      </c>
      <c r="M123" s="139"/>
      <c r="N123" s="140"/>
    </row>
    <row r="124" spans="1:14" ht="47.25" x14ac:dyDescent="0.25">
      <c r="A124" s="27"/>
      <c r="B124" s="137"/>
      <c r="C124" s="132" t="s">
        <v>777</v>
      </c>
      <c r="D124" s="137"/>
      <c r="E124" s="186"/>
      <c r="F124" s="132" t="s">
        <v>401</v>
      </c>
      <c r="G124" s="146" t="s">
        <v>18</v>
      </c>
      <c r="H124" s="138">
        <v>10</v>
      </c>
      <c r="I124" s="189" t="s">
        <v>373</v>
      </c>
      <c r="J124" s="139">
        <v>81000</v>
      </c>
      <c r="K124" s="192" t="s">
        <v>841</v>
      </c>
      <c r="L124" s="177">
        <v>200000</v>
      </c>
      <c r="M124" s="139"/>
      <c r="N124" s="140"/>
    </row>
    <row r="125" spans="1:14" ht="47.25" x14ac:dyDescent="0.25">
      <c r="A125" s="27"/>
      <c r="B125" s="137"/>
      <c r="C125" s="132" t="s">
        <v>248</v>
      </c>
      <c r="D125" s="137"/>
      <c r="E125" s="186"/>
      <c r="F125" s="132" t="s">
        <v>924</v>
      </c>
      <c r="G125" s="146"/>
      <c r="H125" s="138"/>
      <c r="I125" s="132" t="s">
        <v>248</v>
      </c>
      <c r="J125" s="139"/>
      <c r="K125" s="192" t="s">
        <v>842</v>
      </c>
      <c r="L125" s="177">
        <v>100000</v>
      </c>
      <c r="M125" s="139"/>
      <c r="N125" s="140"/>
    </row>
    <row r="126" spans="1:14" ht="47.25" x14ac:dyDescent="0.25">
      <c r="A126" s="27"/>
      <c r="B126" s="137"/>
      <c r="C126" s="132" t="s">
        <v>755</v>
      </c>
      <c r="D126" s="137"/>
      <c r="E126" s="186"/>
      <c r="F126" s="258" t="s">
        <v>778</v>
      </c>
      <c r="G126" s="146"/>
      <c r="H126" s="138"/>
      <c r="I126" s="189" t="s">
        <v>783</v>
      </c>
      <c r="J126" s="139"/>
      <c r="K126" s="192" t="s">
        <v>843</v>
      </c>
      <c r="L126" s="177">
        <v>50000</v>
      </c>
      <c r="M126" s="181"/>
    </row>
    <row r="127" spans="1:14" ht="47.25" x14ac:dyDescent="0.25">
      <c r="A127" s="27"/>
      <c r="B127" s="137"/>
      <c r="C127" s="132" t="s">
        <v>755</v>
      </c>
      <c r="D127" s="137"/>
      <c r="E127" s="186"/>
      <c r="F127" s="132" t="s">
        <v>779</v>
      </c>
      <c r="G127" s="146"/>
      <c r="H127" s="138"/>
      <c r="I127" s="189" t="s">
        <v>783</v>
      </c>
      <c r="J127" s="139"/>
      <c r="K127" s="192" t="s">
        <v>844</v>
      </c>
      <c r="L127" s="177"/>
      <c r="M127" s="181"/>
    </row>
    <row r="128" spans="1:14" ht="47.25" x14ac:dyDescent="0.25">
      <c r="A128" s="27"/>
      <c r="B128" s="137"/>
      <c r="C128" s="132" t="s">
        <v>755</v>
      </c>
      <c r="D128" s="137"/>
      <c r="E128" s="186"/>
      <c r="F128" s="132" t="s">
        <v>770</v>
      </c>
      <c r="G128" s="146"/>
      <c r="H128" s="138"/>
      <c r="I128" s="189" t="s">
        <v>783</v>
      </c>
      <c r="J128" s="139"/>
      <c r="K128" s="192" t="s">
        <v>845</v>
      </c>
      <c r="L128" s="177"/>
      <c r="M128" s="181"/>
    </row>
    <row r="129" spans="1:15" ht="47.25" x14ac:dyDescent="0.25">
      <c r="A129" s="27"/>
      <c r="B129" s="137"/>
      <c r="C129" s="132" t="s">
        <v>755</v>
      </c>
      <c r="D129" s="137"/>
      <c r="E129" s="186"/>
      <c r="F129" s="132" t="s">
        <v>772</v>
      </c>
      <c r="G129" s="181"/>
      <c r="H129" s="181"/>
      <c r="I129" s="189" t="s">
        <v>783</v>
      </c>
      <c r="J129" s="181"/>
      <c r="K129" s="192" t="s">
        <v>846</v>
      </c>
      <c r="L129" s="177"/>
      <c r="M129" s="139"/>
      <c r="N129" s="140"/>
    </row>
    <row r="130" spans="1:15" ht="37.5" x14ac:dyDescent="0.25">
      <c r="A130" s="27"/>
      <c r="B130" s="137"/>
      <c r="C130" s="147" t="s">
        <v>251</v>
      </c>
      <c r="D130" s="185"/>
      <c r="E130" s="186"/>
      <c r="F130" s="147"/>
      <c r="G130" s="146"/>
      <c r="H130" s="138"/>
      <c r="I130" s="138"/>
      <c r="J130" s="139"/>
      <c r="K130" s="193"/>
      <c r="L130" s="180"/>
      <c r="M130" s="159"/>
      <c r="N130" s="140"/>
    </row>
    <row r="131" spans="1:15" ht="37.5" x14ac:dyDescent="0.25">
      <c r="A131" s="27"/>
      <c r="B131" s="137"/>
      <c r="C131" s="253" t="s">
        <v>758</v>
      </c>
      <c r="D131" s="186"/>
      <c r="E131" s="186"/>
      <c r="F131" s="132" t="s">
        <v>583</v>
      </c>
      <c r="G131" s="146"/>
      <c r="H131" s="138"/>
      <c r="I131" s="189" t="s">
        <v>663</v>
      </c>
      <c r="J131" s="139"/>
      <c r="K131" s="192"/>
      <c r="L131" s="177">
        <v>420000</v>
      </c>
      <c r="M131" s="139"/>
      <c r="N131" s="140"/>
    </row>
    <row r="132" spans="1:15" ht="31.5" x14ac:dyDescent="0.25">
      <c r="B132" s="137"/>
      <c r="C132" s="132" t="s">
        <v>759</v>
      </c>
      <c r="D132" s="186"/>
      <c r="E132" s="186"/>
      <c r="F132" s="132" t="s">
        <v>422</v>
      </c>
      <c r="G132" s="146" t="s">
        <v>18</v>
      </c>
      <c r="H132" s="138">
        <v>1</v>
      </c>
      <c r="I132" s="138"/>
      <c r="J132" s="139">
        <v>58320</v>
      </c>
      <c r="K132" s="192"/>
      <c r="L132" s="177"/>
      <c r="M132" s="139"/>
      <c r="N132" s="27"/>
    </row>
    <row r="133" spans="1:15" ht="31.5" x14ac:dyDescent="0.25">
      <c r="B133" s="137"/>
      <c r="C133" s="132" t="s">
        <v>760</v>
      </c>
      <c r="D133" s="186"/>
      <c r="E133" s="186"/>
      <c r="F133" s="132" t="s">
        <v>422</v>
      </c>
      <c r="G133" s="146" t="s">
        <v>18</v>
      </c>
      <c r="H133" s="138">
        <v>2</v>
      </c>
      <c r="I133" s="189" t="s">
        <v>622</v>
      </c>
      <c r="J133" s="139"/>
      <c r="K133" s="192"/>
      <c r="L133" s="177">
        <v>3388</v>
      </c>
      <c r="M133" s="139"/>
      <c r="N133" s="27"/>
    </row>
    <row r="134" spans="1:15" ht="15.75" x14ac:dyDescent="0.25">
      <c r="B134" s="137"/>
      <c r="C134" s="132" t="s">
        <v>757</v>
      </c>
      <c r="D134" s="186"/>
      <c r="E134" s="186"/>
      <c r="F134" s="132"/>
      <c r="G134" s="146"/>
      <c r="H134" s="138"/>
      <c r="I134" s="189"/>
      <c r="J134" s="139"/>
      <c r="K134" s="192"/>
      <c r="L134" s="247">
        <v>100000</v>
      </c>
      <c r="M134" s="139"/>
      <c r="N134" s="27"/>
    </row>
    <row r="135" spans="1:15" ht="15.75" x14ac:dyDescent="0.25">
      <c r="A135" s="27"/>
      <c r="B135" s="137"/>
      <c r="C135" s="144" t="s">
        <v>254</v>
      </c>
      <c r="D135" s="185"/>
      <c r="E135" s="186"/>
      <c r="F135" s="144"/>
      <c r="G135" s="146"/>
      <c r="H135" s="158"/>
      <c r="I135" s="158"/>
      <c r="J135" s="159"/>
      <c r="K135" s="192"/>
      <c r="L135" s="186"/>
      <c r="M135" s="159"/>
      <c r="N135" s="140"/>
    </row>
    <row r="136" spans="1:15" ht="15.75" x14ac:dyDescent="0.25">
      <c r="A136" s="27"/>
      <c r="B136" s="137"/>
      <c r="C136" s="132"/>
      <c r="D136" s="186"/>
      <c r="E136" s="186"/>
      <c r="F136" s="132"/>
      <c r="G136" s="146" t="s">
        <v>17</v>
      </c>
      <c r="H136" s="138">
        <v>48</v>
      </c>
      <c r="I136" s="138"/>
      <c r="J136" s="139"/>
      <c r="K136" s="145"/>
      <c r="L136" s="186"/>
      <c r="M136" s="139"/>
      <c r="N136" s="140"/>
    </row>
    <row r="137" spans="1:15" ht="15.75" x14ac:dyDescent="0.25">
      <c r="A137" s="27"/>
      <c r="B137" s="148"/>
      <c r="C137" s="160" t="s">
        <v>10</v>
      </c>
      <c r="D137" s="218"/>
      <c r="E137" s="239"/>
      <c r="F137" s="239"/>
      <c r="G137" s="239"/>
      <c r="H137" s="239"/>
      <c r="I137" s="239"/>
      <c r="J137" s="239"/>
      <c r="K137" s="239"/>
      <c r="L137" s="239">
        <f>SUM(L11:L136)</f>
        <v>6292484</v>
      </c>
      <c r="M137" s="239">
        <f>I138+I139-L137</f>
        <v>-693388.18999999948</v>
      </c>
      <c r="N137" s="212"/>
    </row>
    <row r="138" spans="1:15" ht="15.75" x14ac:dyDescent="0.25">
      <c r="A138" s="27"/>
      <c r="B138" s="55"/>
      <c r="C138" s="55"/>
      <c r="D138" s="185"/>
      <c r="E138" s="55"/>
      <c r="F138" s="55">
        <v>1896653.81</v>
      </c>
      <c r="G138" s="55"/>
      <c r="H138" s="55"/>
      <c r="I138" s="55">
        <v>681647.81</v>
      </c>
      <c r="J138" s="161"/>
      <c r="K138" s="161"/>
      <c r="L138" s="161"/>
      <c r="M138" s="231"/>
      <c r="N138" s="212"/>
      <c r="O138" s="171"/>
    </row>
    <row r="139" spans="1:15" ht="15.75" x14ac:dyDescent="0.25">
      <c r="A139" s="27"/>
      <c r="B139" s="55"/>
      <c r="C139" s="55"/>
      <c r="D139" s="55"/>
      <c r="E139" s="161"/>
      <c r="F139" s="55">
        <v>1100000</v>
      </c>
      <c r="G139" s="55"/>
      <c r="H139" s="55"/>
      <c r="I139" s="161">
        <v>4917448</v>
      </c>
      <c r="J139" s="55"/>
      <c r="K139" s="55"/>
      <c r="L139" s="161"/>
      <c r="M139" s="171"/>
      <c r="N139" s="212"/>
    </row>
    <row r="140" spans="1:15" ht="15.75" x14ac:dyDescent="0.25">
      <c r="A140" s="27"/>
      <c r="B140" s="55"/>
      <c r="C140" s="286"/>
      <c r="D140" s="286"/>
      <c r="E140" s="286"/>
      <c r="F140" s="162">
        <v>93006</v>
      </c>
      <c r="G140" s="162"/>
      <c r="H140" s="162"/>
      <c r="I140" s="162">
        <v>5592484</v>
      </c>
      <c r="J140" s="55"/>
      <c r="K140" s="55"/>
      <c r="L140" s="161"/>
      <c r="M140" s="171"/>
      <c r="N140" s="212"/>
    </row>
    <row r="141" spans="1:15" ht="15.75" x14ac:dyDescent="0.25">
      <c r="C141" s="286"/>
      <c r="D141" s="242"/>
      <c r="E141" s="184"/>
      <c r="F141" s="163">
        <v>22000</v>
      </c>
      <c r="I141" s="16">
        <v>6611.81</v>
      </c>
      <c r="M141" s="171"/>
      <c r="O141" s="171"/>
    </row>
    <row r="142" spans="1:15" ht="15.75" x14ac:dyDescent="0.25">
      <c r="C142" s="9"/>
      <c r="D142" s="9"/>
      <c r="E142" s="184"/>
      <c r="F142" s="16">
        <f>F138-F139-F140-F141</f>
        <v>681647.81</v>
      </c>
      <c r="M142" s="171"/>
      <c r="N142" s="27"/>
    </row>
    <row r="143" spans="1:15" ht="15.75" x14ac:dyDescent="0.25">
      <c r="C143" s="286"/>
      <c r="D143" s="410"/>
      <c r="E143" s="410"/>
      <c r="F143" s="298">
        <f>F139+F140+F141</f>
        <v>1215006</v>
      </c>
      <c r="G143" s="163"/>
      <c r="L143" s="55"/>
      <c r="M143" s="274"/>
      <c r="N143" s="28"/>
    </row>
    <row r="144" spans="1:15" ht="15.75" x14ac:dyDescent="0.25">
      <c r="C144" s="299"/>
      <c r="D144" s="299"/>
      <c r="E144" s="299"/>
      <c r="F144" s="301" t="s">
        <v>957</v>
      </c>
      <c r="G144" s="302"/>
      <c r="H144" s="181"/>
      <c r="I144" s="181" t="s">
        <v>958</v>
      </c>
      <c r="J144" s="181"/>
      <c r="K144" s="181"/>
      <c r="L144" s="55"/>
      <c r="M144" s="274"/>
      <c r="N144" s="28"/>
    </row>
    <row r="145" spans="3:14" ht="42" customHeight="1" x14ac:dyDescent="0.25">
      <c r="C145" s="183"/>
      <c r="D145" s="183"/>
      <c r="E145" s="184"/>
      <c r="F145" s="302">
        <v>21032000</v>
      </c>
      <c r="G145" s="302"/>
      <c r="H145" s="181"/>
      <c r="I145" s="181">
        <v>21030911.620000001</v>
      </c>
      <c r="J145" s="181"/>
      <c r="K145" s="181">
        <f>F145-I145</f>
        <v>1088.3799999989569</v>
      </c>
      <c r="M145" s="27"/>
      <c r="N145" s="27"/>
    </row>
    <row r="146" spans="3:14" x14ac:dyDescent="0.25">
      <c r="C146" s="9"/>
      <c r="F146" s="181">
        <v>10515455.810000001</v>
      </c>
      <c r="G146" s="181"/>
      <c r="H146" s="181"/>
      <c r="I146" s="181">
        <v>9834896.3800000008</v>
      </c>
      <c r="J146" s="303"/>
      <c r="K146" s="181">
        <f>K145+F146-I146</f>
        <v>681647.80999999866</v>
      </c>
      <c r="L146" s="171"/>
      <c r="M146" s="27"/>
      <c r="N146" s="27"/>
    </row>
    <row r="147" spans="3:14" ht="15.75" x14ac:dyDescent="0.25">
      <c r="C147" s="286"/>
      <c r="D147" s="171"/>
      <c r="F147" s="181">
        <v>4917448</v>
      </c>
      <c r="G147" s="181"/>
      <c r="H147" s="181"/>
      <c r="I147" s="181">
        <v>6292484</v>
      </c>
      <c r="J147" s="181"/>
      <c r="K147" s="181">
        <f>K146+F147-I147</f>
        <v>-693388.19000000134</v>
      </c>
      <c r="L147" s="55"/>
      <c r="M147" s="55"/>
    </row>
    <row r="148" spans="3:14" ht="15.75" x14ac:dyDescent="0.25">
      <c r="C148" s="299"/>
      <c r="D148" s="171"/>
      <c r="F148" s="181">
        <f>SUM(F145:F147)</f>
        <v>36464903.810000002</v>
      </c>
      <c r="G148" s="181">
        <f>SUM(G145:G147)</f>
        <v>0</v>
      </c>
      <c r="H148" s="181">
        <f>SUM(H145:H147)</f>
        <v>0</v>
      </c>
      <c r="I148" s="181">
        <f>SUM(I145:I147)</f>
        <v>37158292</v>
      </c>
      <c r="J148" s="181">
        <f>SUM(J145:J147)</f>
        <v>0</v>
      </c>
      <c r="K148" s="181">
        <f>I148-F148</f>
        <v>693388.18999999762</v>
      </c>
      <c r="L148" s="55"/>
      <c r="M148" s="55"/>
    </row>
    <row r="149" spans="3:14" ht="21" customHeight="1" x14ac:dyDescent="0.35">
      <c r="D149" s="171"/>
      <c r="K149" s="225"/>
      <c r="M149" s="55"/>
    </row>
    <row r="154" spans="3:14" ht="15.75" x14ac:dyDescent="0.25">
      <c r="F154" s="184"/>
    </row>
    <row r="155" spans="3:14" ht="15.75" x14ac:dyDescent="0.25">
      <c r="E155" s="171"/>
      <c r="F155" s="252"/>
    </row>
    <row r="156" spans="3:14" x14ac:dyDescent="0.25">
      <c r="F156" s="300"/>
      <c r="I156" s="300"/>
    </row>
  </sheetData>
  <mergeCells count="13">
    <mergeCell ref="L7:L8"/>
    <mergeCell ref="M7:M8"/>
    <mergeCell ref="B7:B8"/>
    <mergeCell ref="C7:C8"/>
    <mergeCell ref="D7:D8"/>
    <mergeCell ref="E7:E8"/>
    <mergeCell ref="F7:F8"/>
    <mergeCell ref="G7:G8"/>
    <mergeCell ref="D143:E143"/>
    <mergeCell ref="H7:H8"/>
    <mergeCell ref="I7:I8"/>
    <mergeCell ref="J7:J8"/>
    <mergeCell ref="K7:K8"/>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142"/>
  <sheetViews>
    <sheetView topLeftCell="A119" zoomScale="64" zoomScaleNormal="64" workbookViewId="0">
      <selection activeCell="L56" sqref="L56"/>
    </sheetView>
  </sheetViews>
  <sheetFormatPr defaultRowHeight="15" x14ac:dyDescent="0.25"/>
  <cols>
    <col min="1" max="1" width="9.140625" style="16"/>
    <col min="2" max="2" width="5.28515625" style="16" customWidth="1"/>
    <col min="3" max="3" width="32.85546875" style="16" customWidth="1"/>
    <col min="4" max="4" width="21.7109375" style="16" customWidth="1"/>
    <col min="5" max="5" width="20.5703125" style="16" customWidth="1"/>
    <col min="6" max="6" width="20.7109375" style="16" customWidth="1"/>
    <col min="7" max="7" width="15.7109375" style="16" hidden="1" customWidth="1"/>
    <col min="8" max="8" width="17.5703125" style="16" hidden="1" customWidth="1"/>
    <col min="9" max="9" width="22.85546875" style="16" customWidth="1"/>
    <col min="10" max="10" width="0.28515625" style="16" customWidth="1"/>
    <col min="11" max="11" width="43.85546875" style="16" customWidth="1"/>
    <col min="12" max="12" width="21.140625" style="16" customWidth="1"/>
    <col min="13" max="13" width="21.5703125" style="16" customWidth="1"/>
    <col min="14" max="14" width="21.28515625" style="16" customWidth="1"/>
    <col min="15" max="15" width="19.140625" style="16" customWidth="1"/>
    <col min="16" max="16" width="18.85546875" style="16" customWidth="1"/>
    <col min="17" max="16384" width="9.140625" style="16"/>
  </cols>
  <sheetData>
    <row r="1" spans="1:14" ht="18.75" x14ac:dyDescent="0.3">
      <c r="F1" s="134" t="s">
        <v>361</v>
      </c>
    </row>
    <row r="2" spans="1:14" ht="20.25" x14ac:dyDescent="0.25">
      <c r="C2" s="182" t="s">
        <v>357</v>
      </c>
      <c r="D2" s="191"/>
    </row>
    <row r="3" spans="1:14" ht="20.25" x14ac:dyDescent="0.25">
      <c r="B3" s="133"/>
      <c r="C3" s="182" t="s">
        <v>358</v>
      </c>
      <c r="D3" s="191"/>
      <c r="E3" s="133"/>
      <c r="F3" s="133"/>
      <c r="G3" s="133"/>
      <c r="H3" s="133"/>
      <c r="I3" s="133"/>
      <c r="J3" s="133"/>
      <c r="K3" s="133"/>
      <c r="L3" s="133"/>
    </row>
    <row r="4" spans="1:14" ht="20.25" x14ac:dyDescent="0.3">
      <c r="B4" s="133"/>
      <c r="C4" s="182" t="s">
        <v>106</v>
      </c>
      <c r="D4" s="191"/>
      <c r="E4" s="133"/>
      <c r="G4" s="134"/>
      <c r="H4" s="134"/>
      <c r="I4" s="134"/>
      <c r="J4" s="133"/>
      <c r="K4" s="133"/>
      <c r="L4" s="133"/>
    </row>
    <row r="5" spans="1:14" ht="20.25" x14ac:dyDescent="0.25">
      <c r="B5" s="133"/>
      <c r="C5" s="182" t="s">
        <v>359</v>
      </c>
      <c r="D5" s="191"/>
      <c r="E5" s="133"/>
      <c r="F5" s="133"/>
      <c r="G5" s="133"/>
      <c r="H5" s="133"/>
      <c r="I5" s="133"/>
      <c r="J5" s="133"/>
      <c r="K5" s="133"/>
      <c r="L5" s="133"/>
    </row>
    <row r="6" spans="1:14" ht="20.25" x14ac:dyDescent="0.25">
      <c r="B6" s="133"/>
      <c r="C6" s="183" t="s">
        <v>360</v>
      </c>
      <c r="D6" s="191"/>
      <c r="E6" s="133"/>
      <c r="F6" s="133"/>
      <c r="G6" s="133"/>
      <c r="H6" s="133"/>
      <c r="I6" s="133"/>
      <c r="J6" s="133"/>
      <c r="K6" s="133"/>
      <c r="L6" s="133"/>
    </row>
    <row r="7" spans="1:14" ht="15" customHeight="1" x14ac:dyDescent="0.25">
      <c r="B7" s="413" t="s">
        <v>0</v>
      </c>
      <c r="C7" s="411" t="s">
        <v>1</v>
      </c>
      <c r="D7" s="411"/>
      <c r="E7" s="411"/>
      <c r="F7" s="411" t="s">
        <v>342</v>
      </c>
      <c r="G7" s="411" t="s">
        <v>12</v>
      </c>
      <c r="H7" s="411" t="s">
        <v>11</v>
      </c>
      <c r="I7" s="411" t="s">
        <v>343</v>
      </c>
      <c r="J7" s="411" t="s">
        <v>344</v>
      </c>
      <c r="K7" s="411" t="s">
        <v>344</v>
      </c>
      <c r="L7" s="411" t="s">
        <v>345</v>
      </c>
      <c r="M7" s="411" t="s">
        <v>356</v>
      </c>
    </row>
    <row r="8" spans="1:14" ht="78.75" customHeight="1" x14ac:dyDescent="0.25">
      <c r="B8" s="413"/>
      <c r="C8" s="412"/>
      <c r="D8" s="412"/>
      <c r="E8" s="412"/>
      <c r="F8" s="412"/>
      <c r="G8" s="412"/>
      <c r="H8" s="412"/>
      <c r="I8" s="412"/>
      <c r="J8" s="412"/>
      <c r="K8" s="412"/>
      <c r="L8" s="412"/>
      <c r="M8" s="412"/>
    </row>
    <row r="9" spans="1:14" ht="37.5" x14ac:dyDescent="0.25">
      <c r="A9" s="27"/>
      <c r="B9" s="196">
        <v>1</v>
      </c>
      <c r="C9" s="197" t="s">
        <v>20</v>
      </c>
      <c r="D9" s="196"/>
      <c r="E9" s="238"/>
      <c r="F9" s="197"/>
      <c r="G9" s="198"/>
      <c r="H9" s="199"/>
      <c r="I9" s="199"/>
      <c r="J9" s="200"/>
      <c r="K9" s="200"/>
      <c r="L9" s="235"/>
      <c r="M9" s="237"/>
    </row>
    <row r="10" spans="1:14" ht="70.5" customHeight="1" x14ac:dyDescent="0.25">
      <c r="A10" s="27"/>
      <c r="B10" s="203"/>
      <c r="C10" s="204" t="s">
        <v>214</v>
      </c>
      <c r="D10" s="205"/>
      <c r="E10" s="218"/>
      <c r="F10" s="204"/>
      <c r="G10" s="136"/>
      <c r="H10" s="136"/>
      <c r="I10" s="136"/>
      <c r="J10" s="207"/>
      <c r="K10" s="208"/>
      <c r="L10" s="236"/>
      <c r="M10" s="236"/>
    </row>
    <row r="11" spans="1:14" ht="30" customHeight="1" x14ac:dyDescent="0.25">
      <c r="A11" s="27"/>
      <c r="B11" s="137"/>
      <c r="C11" s="132" t="s">
        <v>210</v>
      </c>
      <c r="D11" s="137"/>
      <c r="E11" s="186"/>
      <c r="F11" s="132" t="s">
        <v>351</v>
      </c>
      <c r="G11" s="138" t="s">
        <v>215</v>
      </c>
      <c r="H11" s="138">
        <v>10</v>
      </c>
      <c r="I11" s="138" t="s">
        <v>346</v>
      </c>
      <c r="J11" s="139">
        <v>105500</v>
      </c>
      <c r="K11" s="192"/>
      <c r="L11" s="247">
        <v>250000</v>
      </c>
      <c r="M11" s="139"/>
      <c r="N11" s="140"/>
    </row>
    <row r="12" spans="1:14" ht="15.75" x14ac:dyDescent="0.25">
      <c r="A12" s="27"/>
      <c r="B12" s="137"/>
      <c r="C12" s="132"/>
      <c r="D12" s="137"/>
      <c r="E12" s="186"/>
      <c r="F12" s="132"/>
      <c r="G12" s="138" t="s">
        <v>215</v>
      </c>
      <c r="H12" s="138">
        <v>10</v>
      </c>
      <c r="I12" s="138"/>
      <c r="J12" s="139">
        <v>206750</v>
      </c>
      <c r="K12" s="192"/>
      <c r="L12" s="247">
        <v>250000</v>
      </c>
      <c r="M12" s="181"/>
      <c r="N12" s="140"/>
    </row>
    <row r="13" spans="1:14" ht="15.75" customHeight="1" x14ac:dyDescent="0.25">
      <c r="A13" s="27"/>
      <c r="B13" s="137"/>
      <c r="C13" s="132"/>
      <c r="D13" s="137"/>
      <c r="E13" s="186"/>
      <c r="F13" s="132"/>
      <c r="G13" s="138"/>
      <c r="H13" s="138"/>
      <c r="I13" s="138"/>
      <c r="J13" s="139"/>
      <c r="K13" s="192"/>
      <c r="L13" s="177"/>
      <c r="M13" s="181"/>
      <c r="N13" s="140"/>
    </row>
    <row r="14" spans="1:14" ht="15.75" x14ac:dyDescent="0.25">
      <c r="A14" s="27"/>
      <c r="B14" s="137"/>
      <c r="C14" s="132" t="s">
        <v>354</v>
      </c>
      <c r="D14" s="137"/>
      <c r="E14" s="186"/>
      <c r="F14" s="132" t="s">
        <v>923</v>
      </c>
      <c r="G14" s="138"/>
      <c r="H14" s="138"/>
      <c r="I14" s="138" t="s">
        <v>346</v>
      </c>
      <c r="J14" s="139">
        <v>125750</v>
      </c>
      <c r="K14" s="192"/>
      <c r="L14" s="247">
        <v>300000</v>
      </c>
      <c r="M14" s="139"/>
      <c r="N14" s="140"/>
    </row>
    <row r="15" spans="1:14" ht="15.75" x14ac:dyDescent="0.25">
      <c r="A15" s="27"/>
      <c r="B15" s="137"/>
      <c r="C15" s="141"/>
      <c r="D15" s="175"/>
      <c r="E15" s="186"/>
      <c r="F15" s="141"/>
      <c r="G15" s="138"/>
      <c r="H15" s="138"/>
      <c r="I15" s="138"/>
      <c r="J15" s="139">
        <v>247250</v>
      </c>
      <c r="K15" s="192"/>
      <c r="L15" s="247">
        <v>300000</v>
      </c>
      <c r="M15" s="139"/>
      <c r="N15" s="140"/>
    </row>
    <row r="16" spans="1:14" ht="15.75" x14ac:dyDescent="0.25">
      <c r="A16" s="27"/>
      <c r="B16" s="137"/>
      <c r="C16" s="132"/>
      <c r="D16" s="137"/>
      <c r="E16" s="186"/>
      <c r="F16" s="132"/>
      <c r="G16" s="138"/>
      <c r="H16" s="138"/>
      <c r="I16" s="138"/>
      <c r="J16" s="139">
        <v>247250</v>
      </c>
      <c r="K16" s="192"/>
      <c r="L16" s="177"/>
      <c r="M16" s="139"/>
      <c r="N16" s="140"/>
    </row>
    <row r="17" spans="1:14" ht="15.75" hidden="1" customHeight="1" x14ac:dyDescent="0.25">
      <c r="A17" s="27"/>
      <c r="B17" s="137"/>
      <c r="C17" s="132"/>
      <c r="D17" s="137"/>
      <c r="E17" s="186"/>
      <c r="F17" s="132"/>
      <c r="G17" s="138"/>
      <c r="H17" s="138"/>
      <c r="I17" s="138"/>
      <c r="J17" s="139"/>
      <c r="K17" s="192"/>
      <c r="L17" s="177"/>
      <c r="M17" s="139"/>
      <c r="N17" s="140"/>
    </row>
    <row r="18" spans="1:14" ht="15.75" customHeight="1" x14ac:dyDescent="0.25">
      <c r="A18" s="27"/>
      <c r="B18" s="137"/>
      <c r="C18" s="132"/>
      <c r="D18" s="137"/>
      <c r="E18" s="186"/>
      <c r="F18" s="141"/>
      <c r="G18" s="138"/>
      <c r="H18" s="138"/>
      <c r="I18" s="138"/>
      <c r="J18" s="139"/>
      <c r="K18" s="192"/>
      <c r="L18" s="177"/>
      <c r="M18" s="139"/>
      <c r="N18" s="140"/>
    </row>
    <row r="19" spans="1:14" ht="15.75" x14ac:dyDescent="0.25">
      <c r="A19" s="27"/>
      <c r="B19" s="137"/>
      <c r="C19" s="132" t="s">
        <v>355</v>
      </c>
      <c r="D19" s="137"/>
      <c r="E19" s="186"/>
      <c r="F19" s="141" t="s">
        <v>943</v>
      </c>
      <c r="G19" s="138"/>
      <c r="H19" s="138"/>
      <c r="I19" s="138" t="s">
        <v>346</v>
      </c>
      <c r="J19" s="139">
        <v>93350</v>
      </c>
      <c r="K19" s="192"/>
      <c r="L19" s="247">
        <v>220000</v>
      </c>
      <c r="M19" s="139"/>
      <c r="N19" s="140"/>
    </row>
    <row r="20" spans="1:14" ht="15.75" x14ac:dyDescent="0.25">
      <c r="A20" s="27"/>
      <c r="B20" s="137"/>
      <c r="C20" s="132"/>
      <c r="D20" s="137"/>
      <c r="E20" s="186"/>
      <c r="F20" s="132"/>
      <c r="G20" s="138"/>
      <c r="H20" s="138"/>
      <c r="I20" s="138"/>
      <c r="J20" s="139">
        <v>182450</v>
      </c>
      <c r="K20" s="192"/>
      <c r="L20" s="247">
        <v>220000</v>
      </c>
      <c r="M20" s="139"/>
      <c r="N20" s="140"/>
    </row>
    <row r="21" spans="1:14" ht="15.75" x14ac:dyDescent="0.25">
      <c r="A21" s="27"/>
      <c r="B21" s="137"/>
      <c r="C21" s="132"/>
      <c r="D21" s="137"/>
      <c r="E21" s="186"/>
      <c r="F21" s="132"/>
      <c r="G21" s="138"/>
      <c r="H21" s="138"/>
      <c r="I21" s="138"/>
      <c r="J21" s="139">
        <v>100000</v>
      </c>
      <c r="K21" s="192"/>
      <c r="L21" s="177"/>
      <c r="M21" s="139"/>
      <c r="N21" s="140"/>
    </row>
    <row r="22" spans="1:14" ht="15.75" hidden="1" customHeight="1" x14ac:dyDescent="0.25">
      <c r="A22" s="27"/>
      <c r="B22" s="137"/>
      <c r="C22" s="132"/>
      <c r="D22" s="137"/>
      <c r="E22" s="186"/>
      <c r="F22" s="132"/>
      <c r="G22" s="138"/>
      <c r="H22" s="138"/>
      <c r="I22" s="138"/>
      <c r="J22" s="139"/>
      <c r="K22" s="192"/>
      <c r="L22" s="177"/>
      <c r="M22" s="139"/>
      <c r="N22" s="140"/>
    </row>
    <row r="23" spans="1:14" ht="15.75" hidden="1" customHeight="1" x14ac:dyDescent="0.25">
      <c r="A23" s="27"/>
      <c r="B23" s="137"/>
      <c r="C23" s="141"/>
      <c r="D23" s="175"/>
      <c r="E23" s="186"/>
      <c r="F23" s="141"/>
      <c r="G23" s="138"/>
      <c r="H23" s="138"/>
      <c r="I23" s="138"/>
      <c r="J23" s="139"/>
      <c r="K23" s="192"/>
      <c r="L23" s="177"/>
      <c r="M23" s="139"/>
      <c r="N23" s="140"/>
    </row>
    <row r="24" spans="1:14" ht="15.75" customHeight="1" x14ac:dyDescent="0.25">
      <c r="A24" s="27"/>
      <c r="B24" s="137"/>
      <c r="C24" s="141"/>
      <c r="D24" s="137"/>
      <c r="E24" s="186"/>
      <c r="F24" s="141"/>
      <c r="G24" s="138"/>
      <c r="H24" s="138"/>
      <c r="I24" s="138"/>
      <c r="J24" s="139"/>
      <c r="K24" s="192"/>
      <c r="L24" s="177"/>
      <c r="M24" s="139"/>
      <c r="N24" s="140"/>
    </row>
    <row r="25" spans="1:14" ht="15.75" customHeight="1" x14ac:dyDescent="0.25">
      <c r="A25" s="27"/>
      <c r="B25" s="137"/>
      <c r="C25" s="132" t="s">
        <v>213</v>
      </c>
      <c r="D25" s="175"/>
      <c r="F25" s="141"/>
      <c r="G25" s="138"/>
      <c r="H25" s="138"/>
      <c r="I25" s="138"/>
      <c r="J25" s="139"/>
      <c r="K25" s="192"/>
      <c r="L25" s="247">
        <v>180000</v>
      </c>
      <c r="M25" s="139"/>
      <c r="N25" s="140"/>
    </row>
    <row r="26" spans="1:14" ht="15.75" x14ac:dyDescent="0.25">
      <c r="A26" s="27"/>
      <c r="B26" s="137"/>
      <c r="C26" s="181"/>
      <c r="D26" s="137"/>
      <c r="E26" s="186"/>
      <c r="F26" s="132" t="s">
        <v>424</v>
      </c>
      <c r="G26" s="138"/>
      <c r="H26" s="138"/>
      <c r="I26" s="138" t="s">
        <v>346</v>
      </c>
      <c r="J26" s="139">
        <v>71885</v>
      </c>
      <c r="K26" s="192"/>
      <c r="L26" s="247">
        <v>180000</v>
      </c>
      <c r="M26" s="139"/>
      <c r="N26" s="140"/>
    </row>
    <row r="27" spans="1:14" ht="15.75" x14ac:dyDescent="0.25">
      <c r="A27" s="27"/>
      <c r="B27" s="137"/>
      <c r="C27" s="132"/>
      <c r="D27" s="137"/>
      <c r="E27" s="186"/>
      <c r="F27" s="132"/>
      <c r="G27" s="138"/>
      <c r="H27" s="138"/>
      <c r="I27" s="138"/>
      <c r="J27" s="139">
        <v>139520</v>
      </c>
      <c r="K27" s="192"/>
      <c r="L27" s="177"/>
      <c r="M27" s="139"/>
      <c r="N27" s="140"/>
    </row>
    <row r="28" spans="1:14" ht="15.75" x14ac:dyDescent="0.25">
      <c r="A28" s="27"/>
      <c r="B28" s="137"/>
      <c r="C28" s="181"/>
      <c r="D28" s="137"/>
      <c r="E28" s="186"/>
      <c r="F28" s="181"/>
      <c r="G28" s="138"/>
      <c r="H28" s="138"/>
      <c r="I28" s="138"/>
      <c r="J28" s="139"/>
      <c r="K28" s="192"/>
      <c r="L28" s="177"/>
      <c r="M28" s="139"/>
      <c r="N28" s="140"/>
    </row>
    <row r="29" spans="1:14" ht="15.75" x14ac:dyDescent="0.25">
      <c r="A29" s="27"/>
      <c r="B29" s="137"/>
      <c r="C29" s="132" t="s">
        <v>99</v>
      </c>
      <c r="D29" s="137"/>
      <c r="E29" s="186"/>
      <c r="F29" s="132" t="s">
        <v>353</v>
      </c>
      <c r="G29" s="138"/>
      <c r="H29" s="138"/>
      <c r="I29" s="138" t="s">
        <v>346</v>
      </c>
      <c r="J29" s="139">
        <v>65000</v>
      </c>
      <c r="K29" s="192"/>
      <c r="L29" s="247">
        <v>150000</v>
      </c>
      <c r="M29" s="139"/>
      <c r="N29" s="140"/>
    </row>
    <row r="30" spans="1:14" ht="15.75" x14ac:dyDescent="0.25">
      <c r="A30" s="27"/>
      <c r="B30" s="137"/>
      <c r="C30" s="132"/>
      <c r="D30" s="137"/>
      <c r="E30" s="186"/>
      <c r="F30" s="132"/>
      <c r="G30" s="138"/>
      <c r="H30" s="138"/>
      <c r="I30" s="138"/>
      <c r="J30" s="139">
        <v>125750</v>
      </c>
      <c r="K30" s="192"/>
      <c r="L30" s="247">
        <v>150000</v>
      </c>
      <c r="M30" s="139"/>
      <c r="N30" s="140"/>
    </row>
    <row r="31" spans="1:14" ht="15.75" x14ac:dyDescent="0.25">
      <c r="A31" s="27"/>
      <c r="B31" s="137"/>
      <c r="C31" s="132"/>
      <c r="D31" s="137"/>
      <c r="E31" s="186"/>
      <c r="F31" s="132"/>
      <c r="G31" s="138"/>
      <c r="H31" s="138"/>
      <c r="I31" s="138"/>
      <c r="J31" s="139">
        <v>125750</v>
      </c>
      <c r="K31" s="192"/>
      <c r="L31" s="177"/>
      <c r="M31" s="139"/>
      <c r="N31" s="140"/>
    </row>
    <row r="32" spans="1:14" ht="31.5" x14ac:dyDescent="0.25">
      <c r="A32" s="27"/>
      <c r="B32" s="137"/>
      <c r="C32" s="132"/>
      <c r="D32" s="137"/>
      <c r="E32" s="186"/>
      <c r="F32" s="132" t="s">
        <v>347</v>
      </c>
      <c r="G32" s="138"/>
      <c r="H32" s="138"/>
      <c r="I32" s="138" t="s">
        <v>216</v>
      </c>
      <c r="J32" s="139">
        <v>27665</v>
      </c>
      <c r="K32" s="192"/>
      <c r="L32" s="247"/>
      <c r="M32" s="139"/>
      <c r="N32" s="140"/>
    </row>
    <row r="33" spans="1:15" ht="15.75" x14ac:dyDescent="0.25">
      <c r="A33" s="27"/>
      <c r="B33" s="137"/>
      <c r="C33" s="132"/>
      <c r="D33" s="137"/>
      <c r="E33" s="186"/>
      <c r="F33" s="132"/>
      <c r="G33" s="138"/>
      <c r="H33" s="138"/>
      <c r="I33" s="138"/>
      <c r="J33" s="139">
        <v>76580</v>
      </c>
      <c r="K33" s="192"/>
      <c r="L33" s="247"/>
      <c r="M33" s="139"/>
      <c r="N33" s="140"/>
    </row>
    <row r="34" spans="1:15" ht="15.75" x14ac:dyDescent="0.25">
      <c r="A34" s="27"/>
      <c r="B34" s="137"/>
      <c r="C34" s="132"/>
      <c r="D34" s="137"/>
      <c r="E34" s="186"/>
      <c r="F34" s="132"/>
      <c r="G34" s="138"/>
      <c r="H34" s="138"/>
      <c r="I34" s="138"/>
      <c r="J34" s="139">
        <v>76580</v>
      </c>
      <c r="K34" s="192"/>
      <c r="L34" s="177"/>
      <c r="M34" s="139"/>
      <c r="N34" s="140"/>
    </row>
    <row r="35" spans="1:15" ht="15.75" x14ac:dyDescent="0.25">
      <c r="A35" s="27"/>
      <c r="B35" s="137"/>
      <c r="C35" s="132"/>
      <c r="D35" s="137"/>
      <c r="E35" s="186"/>
      <c r="F35" s="132"/>
      <c r="G35" s="138"/>
      <c r="H35" s="138"/>
      <c r="I35" s="138"/>
      <c r="J35" s="139"/>
      <c r="K35" s="192" t="s">
        <v>614</v>
      </c>
      <c r="L35" s="177"/>
      <c r="M35" s="139"/>
      <c r="N35" s="140"/>
    </row>
    <row r="36" spans="1:15" ht="78.75" x14ac:dyDescent="0.25">
      <c r="A36" s="27"/>
      <c r="B36" s="137"/>
      <c r="C36" s="132"/>
      <c r="D36" s="137"/>
      <c r="E36" s="186"/>
      <c r="F36" s="132" t="s">
        <v>348</v>
      </c>
      <c r="G36" s="138"/>
      <c r="H36" s="138"/>
      <c r="I36" s="138" t="s">
        <v>217</v>
      </c>
      <c r="J36" s="139"/>
      <c r="K36" s="192" t="s">
        <v>941</v>
      </c>
      <c r="L36" s="247"/>
      <c r="M36" s="139"/>
      <c r="N36" s="140"/>
    </row>
    <row r="37" spans="1:15" ht="15.75" x14ac:dyDescent="0.25">
      <c r="A37" s="27"/>
      <c r="B37" s="137"/>
      <c r="C37" s="132"/>
      <c r="D37" s="137"/>
      <c r="E37" s="186"/>
      <c r="F37" s="132"/>
      <c r="G37" s="138"/>
      <c r="H37" s="138"/>
      <c r="I37" s="138"/>
      <c r="J37" s="139">
        <v>54350</v>
      </c>
      <c r="K37" s="192" t="s">
        <v>804</v>
      </c>
      <c r="L37" s="247"/>
      <c r="M37" s="139"/>
      <c r="N37" s="140"/>
    </row>
    <row r="38" spans="1:15" ht="15.75" x14ac:dyDescent="0.25">
      <c r="A38" s="27"/>
      <c r="B38" s="137"/>
      <c r="C38" s="132"/>
      <c r="D38" s="137"/>
      <c r="E38" s="186"/>
      <c r="F38" s="132"/>
      <c r="G38" s="138"/>
      <c r="H38" s="138"/>
      <c r="I38" s="138"/>
      <c r="J38" s="139">
        <v>108700</v>
      </c>
      <c r="K38" s="192" t="s">
        <v>816</v>
      </c>
      <c r="L38" s="177"/>
      <c r="M38" s="139"/>
      <c r="N38" s="140"/>
    </row>
    <row r="39" spans="1:15" ht="15.75" x14ac:dyDescent="0.25">
      <c r="A39" s="27"/>
      <c r="B39" s="137"/>
      <c r="C39" s="132"/>
      <c r="D39" s="137"/>
      <c r="E39" s="186"/>
      <c r="F39" s="132"/>
      <c r="G39" s="138"/>
      <c r="H39" s="138"/>
      <c r="I39" s="138"/>
      <c r="J39" s="139"/>
      <c r="K39" s="192" t="s">
        <v>614</v>
      </c>
      <c r="L39" s="177"/>
      <c r="M39" s="139"/>
      <c r="N39" s="140"/>
    </row>
    <row r="40" spans="1:15" ht="78.75" x14ac:dyDescent="0.25">
      <c r="A40" s="27"/>
      <c r="B40" s="137"/>
      <c r="C40" s="132"/>
      <c r="D40" s="137"/>
      <c r="E40" s="186"/>
      <c r="F40" s="132" t="s">
        <v>348</v>
      </c>
      <c r="G40" s="138"/>
      <c r="H40" s="138"/>
      <c r="I40" s="138" t="s">
        <v>389</v>
      </c>
      <c r="J40" s="139"/>
      <c r="K40" s="192" t="s">
        <v>940</v>
      </c>
      <c r="L40" s="247"/>
      <c r="M40" s="139"/>
      <c r="N40" s="140"/>
    </row>
    <row r="41" spans="1:15" ht="15.75" x14ac:dyDescent="0.25">
      <c r="A41" s="27"/>
      <c r="B41" s="137"/>
      <c r="C41" s="132"/>
      <c r="D41" s="137"/>
      <c r="E41" s="186"/>
      <c r="F41" s="132"/>
      <c r="G41" s="138"/>
      <c r="H41" s="138"/>
      <c r="I41" s="138"/>
      <c r="J41" s="139"/>
      <c r="K41" s="192" t="s">
        <v>802</v>
      </c>
      <c r="L41" s="247"/>
      <c r="M41" s="139"/>
      <c r="N41" s="140"/>
    </row>
    <row r="42" spans="1:15" ht="15.75" x14ac:dyDescent="0.25">
      <c r="A42" s="27"/>
      <c r="B42" s="137"/>
      <c r="C42" s="132"/>
      <c r="D42" s="137"/>
      <c r="E42" s="186"/>
      <c r="F42" s="132"/>
      <c r="G42" s="138"/>
      <c r="H42" s="138"/>
      <c r="I42" s="138"/>
      <c r="J42" s="139"/>
      <c r="K42" s="192" t="s">
        <v>818</v>
      </c>
      <c r="L42" s="177"/>
      <c r="M42" s="139"/>
      <c r="N42" s="140"/>
    </row>
    <row r="43" spans="1:15" ht="31.5" x14ac:dyDescent="0.25">
      <c r="A43" s="27"/>
      <c r="B43" s="24"/>
      <c r="C43" s="142" t="s">
        <v>218</v>
      </c>
      <c r="D43" s="91"/>
      <c r="E43" s="186"/>
      <c r="F43" s="142"/>
      <c r="G43" s="138" t="s">
        <v>215</v>
      </c>
      <c r="H43" s="138">
        <v>10</v>
      </c>
      <c r="I43" s="138"/>
      <c r="J43" s="139"/>
      <c r="K43" s="192"/>
      <c r="L43" s="177"/>
      <c r="M43" s="139"/>
      <c r="N43" s="27"/>
      <c r="O43" s="143"/>
    </row>
    <row r="44" spans="1:15" ht="78.75" x14ac:dyDescent="0.25">
      <c r="A44" s="27"/>
      <c r="B44" s="24"/>
      <c r="C44" s="50"/>
      <c r="D44" s="24"/>
      <c r="E44" s="186"/>
      <c r="F44" s="50" t="s">
        <v>348</v>
      </c>
      <c r="G44" s="138"/>
      <c r="H44" s="138"/>
      <c r="I44" s="138" t="s">
        <v>219</v>
      </c>
      <c r="J44" s="139">
        <v>17121</v>
      </c>
      <c r="K44" s="192"/>
      <c r="L44" s="278"/>
      <c r="M44" s="139"/>
      <c r="N44" s="27"/>
      <c r="O44" s="143"/>
    </row>
    <row r="45" spans="1:15" ht="15.75" x14ac:dyDescent="0.25">
      <c r="A45" s="27"/>
      <c r="B45" s="24"/>
      <c r="C45" s="142"/>
      <c r="D45" s="24"/>
      <c r="E45" s="186"/>
      <c r="F45" s="142"/>
      <c r="G45" s="138"/>
      <c r="H45" s="138"/>
      <c r="I45" s="138"/>
      <c r="J45" s="139">
        <v>34241</v>
      </c>
      <c r="K45" s="192" t="s">
        <v>803</v>
      </c>
      <c r="L45" s="247">
        <v>34650</v>
      </c>
      <c r="M45" s="139"/>
      <c r="N45" s="27"/>
      <c r="O45" s="143"/>
    </row>
    <row r="46" spans="1:15" ht="15.75" x14ac:dyDescent="0.25">
      <c r="A46" s="27"/>
      <c r="B46" s="24"/>
      <c r="C46" s="142"/>
      <c r="D46" s="24"/>
      <c r="E46" s="186"/>
      <c r="F46" s="142"/>
      <c r="G46" s="138"/>
      <c r="H46" s="138"/>
      <c r="I46" s="138"/>
      <c r="J46" s="139">
        <v>34241</v>
      </c>
      <c r="K46" s="192" t="s">
        <v>815</v>
      </c>
      <c r="L46" s="247">
        <v>34650</v>
      </c>
      <c r="M46" s="139"/>
      <c r="N46" s="27"/>
      <c r="O46" s="143"/>
    </row>
    <row r="47" spans="1:15" ht="15.75" x14ac:dyDescent="0.25">
      <c r="A47" s="27"/>
      <c r="B47" s="24"/>
      <c r="C47" s="142"/>
      <c r="D47" s="24"/>
      <c r="E47" s="186"/>
      <c r="F47" s="142"/>
      <c r="G47" s="138"/>
      <c r="H47" s="138"/>
      <c r="I47" s="138" t="s">
        <v>220</v>
      </c>
      <c r="J47" s="139"/>
      <c r="K47" s="192" t="s">
        <v>796</v>
      </c>
      <c r="L47" s="247">
        <v>58356</v>
      </c>
      <c r="M47" s="139"/>
      <c r="N47" s="27"/>
      <c r="O47" s="143"/>
    </row>
    <row r="48" spans="1:15" ht="31.5" x14ac:dyDescent="0.25">
      <c r="A48" s="27"/>
      <c r="B48" s="24"/>
      <c r="C48" s="50"/>
      <c r="D48" s="24"/>
      <c r="E48" s="186"/>
      <c r="F48" s="132" t="s">
        <v>347</v>
      </c>
      <c r="G48" s="138"/>
      <c r="H48" s="138"/>
      <c r="J48" s="139">
        <v>29349</v>
      </c>
      <c r="K48" s="192" t="s">
        <v>806</v>
      </c>
      <c r="L48" s="247">
        <v>58356</v>
      </c>
      <c r="M48" s="139"/>
      <c r="N48" s="27"/>
      <c r="O48" s="143"/>
    </row>
    <row r="49" spans="1:15" ht="15.75" x14ac:dyDescent="0.25">
      <c r="A49" s="27"/>
      <c r="B49" s="24"/>
      <c r="C49" s="142"/>
      <c r="D49" s="24"/>
      <c r="E49" s="186"/>
      <c r="F49" s="142"/>
      <c r="G49" s="138"/>
      <c r="H49" s="138"/>
      <c r="I49" s="138"/>
      <c r="J49" s="139">
        <v>58698</v>
      </c>
      <c r="K49" s="192" t="s">
        <v>820</v>
      </c>
      <c r="L49" s="247"/>
      <c r="M49" s="139"/>
      <c r="N49" s="27"/>
      <c r="O49" s="143"/>
    </row>
    <row r="50" spans="1:15" ht="78.75" x14ac:dyDescent="0.25">
      <c r="A50" s="27"/>
      <c r="B50" s="24"/>
      <c r="C50" s="142" t="s">
        <v>221</v>
      </c>
      <c r="D50" s="91"/>
      <c r="E50" s="186"/>
      <c r="F50" s="50" t="s">
        <v>348</v>
      </c>
      <c r="G50" s="138" t="s">
        <v>215</v>
      </c>
      <c r="H50" s="138">
        <v>10</v>
      </c>
      <c r="I50" s="138" t="s">
        <v>389</v>
      </c>
      <c r="J50" s="139">
        <v>8153</v>
      </c>
      <c r="K50" s="192"/>
      <c r="L50" s="177"/>
      <c r="M50" s="139"/>
      <c r="N50" s="27"/>
    </row>
    <row r="51" spans="1:15" ht="15.75" x14ac:dyDescent="0.25">
      <c r="A51" s="27"/>
      <c r="B51" s="24"/>
      <c r="C51" s="142"/>
      <c r="D51" s="24"/>
      <c r="E51" s="186"/>
      <c r="F51" s="142"/>
      <c r="G51" s="138"/>
      <c r="H51" s="138"/>
      <c r="I51" s="138"/>
      <c r="J51" s="139">
        <v>16305</v>
      </c>
      <c r="K51" s="192" t="s">
        <v>795</v>
      </c>
      <c r="L51" s="247">
        <v>22000</v>
      </c>
      <c r="M51" s="139"/>
      <c r="N51" s="27"/>
    </row>
    <row r="52" spans="1:15" ht="15.75" x14ac:dyDescent="0.25">
      <c r="A52" s="27"/>
      <c r="B52" s="24"/>
      <c r="C52" s="142"/>
      <c r="D52" s="24"/>
      <c r="E52" s="186"/>
      <c r="F52" s="142"/>
      <c r="G52" s="138"/>
      <c r="H52" s="138"/>
      <c r="I52" s="138"/>
      <c r="J52" s="139">
        <v>16305</v>
      </c>
      <c r="K52" s="192" t="s">
        <v>805</v>
      </c>
      <c r="L52" s="247">
        <v>22000</v>
      </c>
      <c r="M52" s="139"/>
      <c r="N52" s="27"/>
    </row>
    <row r="53" spans="1:15" ht="15.75" x14ac:dyDescent="0.25">
      <c r="A53" s="27"/>
      <c r="B53" s="24"/>
      <c r="C53" s="142"/>
      <c r="D53" s="24"/>
      <c r="E53" s="186"/>
      <c r="F53" s="142"/>
      <c r="G53" s="138"/>
      <c r="H53" s="138"/>
      <c r="I53" s="138"/>
      <c r="J53" s="139"/>
      <c r="K53" s="192"/>
      <c r="L53" s="233"/>
      <c r="M53" s="139"/>
      <c r="N53" s="27"/>
    </row>
    <row r="54" spans="1:15" ht="15.75" x14ac:dyDescent="0.25">
      <c r="A54" s="27"/>
      <c r="B54" s="24"/>
      <c r="C54" s="142" t="s">
        <v>22</v>
      </c>
      <c r="D54" s="91"/>
      <c r="E54" s="186"/>
      <c r="F54" s="50" t="s">
        <v>387</v>
      </c>
      <c r="G54" s="138" t="s">
        <v>215</v>
      </c>
      <c r="H54" s="138">
        <v>10</v>
      </c>
      <c r="I54" s="138" t="s">
        <v>388</v>
      </c>
      <c r="J54" s="139">
        <v>5315.29</v>
      </c>
      <c r="K54" s="193" t="s">
        <v>337</v>
      </c>
      <c r="L54" s="250">
        <v>12008.66</v>
      </c>
      <c r="M54" s="139"/>
      <c r="N54" s="140"/>
    </row>
    <row r="55" spans="1:15" ht="15.75" x14ac:dyDescent="0.25">
      <c r="A55" s="27"/>
      <c r="B55" s="24"/>
      <c r="C55" s="142"/>
      <c r="D55" s="24"/>
      <c r="E55" s="186"/>
      <c r="F55" s="142"/>
      <c r="G55" s="138"/>
      <c r="H55" s="138"/>
      <c r="I55" s="138"/>
      <c r="J55" s="139">
        <v>12091.31</v>
      </c>
      <c r="K55" s="193" t="s">
        <v>337</v>
      </c>
      <c r="L55" s="247">
        <v>900</v>
      </c>
      <c r="M55" s="139"/>
      <c r="N55" s="140"/>
    </row>
    <row r="56" spans="1:15" ht="15.75" x14ac:dyDescent="0.25">
      <c r="A56" s="27"/>
      <c r="B56" s="24"/>
      <c r="C56" s="142"/>
      <c r="D56" s="24"/>
      <c r="E56" s="186"/>
      <c r="F56" s="142"/>
      <c r="G56" s="138"/>
      <c r="H56" s="138"/>
      <c r="I56" s="138"/>
      <c r="J56" s="139">
        <v>14823.26</v>
      </c>
      <c r="K56" s="193" t="s">
        <v>337</v>
      </c>
      <c r="L56" s="232"/>
      <c r="M56" s="139"/>
      <c r="N56" s="140"/>
    </row>
    <row r="57" spans="1:15" ht="15.75" x14ac:dyDescent="0.25">
      <c r="A57" s="27"/>
      <c r="B57" s="24"/>
      <c r="C57" s="142"/>
      <c r="D57" s="24"/>
      <c r="E57" s="186"/>
      <c r="F57" s="142"/>
      <c r="G57" s="138"/>
      <c r="H57" s="138"/>
      <c r="I57" s="138"/>
      <c r="J57" s="139">
        <v>18313.39</v>
      </c>
      <c r="K57" s="193" t="s">
        <v>337</v>
      </c>
      <c r="L57" s="247"/>
      <c r="M57" s="139"/>
      <c r="N57" s="140"/>
    </row>
    <row r="58" spans="1:15" ht="15.75" x14ac:dyDescent="0.25">
      <c r="A58" s="27"/>
      <c r="B58" s="24"/>
      <c r="C58" s="142"/>
      <c r="D58" s="24"/>
      <c r="E58" s="186"/>
      <c r="F58" s="142"/>
      <c r="G58" s="138"/>
      <c r="H58" s="138"/>
      <c r="I58" s="138"/>
      <c r="J58" s="139">
        <v>5383.38</v>
      </c>
      <c r="K58" s="193" t="s">
        <v>337</v>
      </c>
      <c r="L58" s="247"/>
      <c r="M58" s="139"/>
      <c r="N58" s="173"/>
      <c r="O58" s="251"/>
    </row>
    <row r="59" spans="1:15" ht="31.5" x14ac:dyDescent="0.25">
      <c r="A59" s="27"/>
      <c r="B59" s="24"/>
      <c r="C59" s="144" t="s">
        <v>574</v>
      </c>
      <c r="D59" s="91"/>
      <c r="E59" s="186"/>
      <c r="F59" s="144"/>
      <c r="G59" s="138" t="s">
        <v>215</v>
      </c>
      <c r="H59" s="138">
        <v>10</v>
      </c>
      <c r="I59" s="138"/>
      <c r="J59" s="145"/>
      <c r="K59" s="145"/>
      <c r="L59" s="287">
        <v>53940</v>
      </c>
      <c r="M59" s="139" t="s">
        <v>955</v>
      </c>
      <c r="N59" s="140"/>
    </row>
    <row r="60" spans="1:15" ht="20.25" customHeight="1" x14ac:dyDescent="0.25">
      <c r="A60" s="27"/>
      <c r="B60" s="24"/>
      <c r="C60" s="144"/>
      <c r="D60" s="24"/>
      <c r="E60" s="186"/>
      <c r="F60" s="132"/>
      <c r="G60" s="138"/>
      <c r="H60" s="138"/>
      <c r="I60" s="138"/>
      <c r="J60" s="139">
        <v>55960</v>
      </c>
      <c r="K60" s="192"/>
      <c r="L60" s="247"/>
      <c r="M60" s="139"/>
      <c r="N60" s="140"/>
    </row>
    <row r="61" spans="1:15" ht="31.5" x14ac:dyDescent="0.25">
      <c r="A61" s="27"/>
      <c r="B61" s="24"/>
      <c r="C61" s="144" t="s">
        <v>577</v>
      </c>
      <c r="D61" s="91"/>
      <c r="E61" s="186"/>
      <c r="F61" s="144"/>
      <c r="G61" s="138" t="s">
        <v>215</v>
      </c>
      <c r="H61" s="138">
        <v>10</v>
      </c>
      <c r="I61" s="138"/>
      <c r="J61" s="139"/>
      <c r="K61" s="192"/>
      <c r="L61" s="247"/>
      <c r="M61" s="139" t="s">
        <v>955</v>
      </c>
      <c r="N61" s="140"/>
    </row>
    <row r="62" spans="1:15" ht="15.75" x14ac:dyDescent="0.25">
      <c r="A62" s="27"/>
      <c r="B62" s="24"/>
      <c r="C62" s="144"/>
      <c r="D62" s="24"/>
      <c r="E62" s="186"/>
      <c r="F62" s="132" t="s">
        <v>390</v>
      </c>
      <c r="G62" s="138"/>
      <c r="H62" s="138"/>
      <c r="I62" s="146" t="s">
        <v>412</v>
      </c>
      <c r="J62" s="139">
        <v>1090400</v>
      </c>
      <c r="K62" s="192" t="s">
        <v>808</v>
      </c>
      <c r="L62" s="247"/>
      <c r="M62" s="139"/>
      <c r="N62" s="140"/>
    </row>
    <row r="63" spans="1:15" ht="94.5" x14ac:dyDescent="0.25">
      <c r="A63" s="27"/>
      <c r="B63" s="24"/>
      <c r="C63" s="144" t="s">
        <v>676</v>
      </c>
      <c r="D63" s="91"/>
      <c r="E63" s="186"/>
      <c r="F63" s="132"/>
      <c r="G63" s="138"/>
      <c r="H63" s="138"/>
      <c r="I63" s="146"/>
      <c r="J63" s="139"/>
      <c r="L63" s="284"/>
      <c r="M63" s="139"/>
      <c r="N63" s="140"/>
    </row>
    <row r="64" spans="1:15" ht="15.75" x14ac:dyDescent="0.25">
      <c r="A64" s="27"/>
      <c r="B64" s="24"/>
      <c r="C64" s="132" t="s">
        <v>222</v>
      </c>
      <c r="D64" s="24"/>
      <c r="E64" s="186"/>
      <c r="F64" s="144"/>
      <c r="G64" s="138" t="s">
        <v>215</v>
      </c>
      <c r="H64" s="138">
        <v>10</v>
      </c>
      <c r="I64" s="138"/>
      <c r="J64" s="139"/>
      <c r="K64" s="192"/>
      <c r="L64" s="177"/>
      <c r="M64" s="139"/>
      <c r="N64" s="140"/>
    </row>
    <row r="65" spans="1:16" ht="15.75" x14ac:dyDescent="0.25">
      <c r="A65" s="27"/>
      <c r="B65" s="24"/>
      <c r="C65" s="132" t="s">
        <v>311</v>
      </c>
      <c r="D65" s="24"/>
      <c r="E65" s="186"/>
      <c r="F65" s="132"/>
      <c r="G65" s="146"/>
      <c r="H65" s="138"/>
      <c r="I65" s="132"/>
      <c r="J65" s="139">
        <v>243001</v>
      </c>
      <c r="K65" s="192"/>
      <c r="L65" s="177"/>
      <c r="M65" s="139"/>
      <c r="N65" s="141"/>
    </row>
    <row r="66" spans="1:16" ht="15.75" x14ac:dyDescent="0.25">
      <c r="A66" s="27"/>
      <c r="B66" s="24"/>
      <c r="C66" s="144" t="s">
        <v>414</v>
      </c>
      <c r="D66" s="91"/>
      <c r="E66" s="186"/>
      <c r="F66" s="144"/>
      <c r="G66" s="138"/>
      <c r="H66" s="138"/>
      <c r="I66" s="138"/>
      <c r="J66" s="139"/>
      <c r="K66" s="192"/>
      <c r="L66" s="180"/>
      <c r="M66" s="139"/>
      <c r="N66" s="140"/>
    </row>
    <row r="67" spans="1:16" ht="44.25" customHeight="1" x14ac:dyDescent="0.25">
      <c r="B67" s="137"/>
      <c r="C67" s="132" t="s">
        <v>223</v>
      </c>
      <c r="D67" s="137"/>
      <c r="E67" s="186"/>
      <c r="F67" s="144"/>
      <c r="G67" s="146" t="s">
        <v>215</v>
      </c>
      <c r="H67" s="138">
        <v>10</v>
      </c>
      <c r="I67" s="138"/>
      <c r="J67" s="139"/>
      <c r="K67" s="192"/>
      <c r="L67" s="177"/>
      <c r="M67" s="139"/>
      <c r="N67" s="27"/>
    </row>
    <row r="68" spans="1:16" ht="15.75" x14ac:dyDescent="0.25">
      <c r="B68" s="137"/>
      <c r="C68" s="144"/>
      <c r="D68" s="137"/>
      <c r="E68" s="186"/>
      <c r="F68" s="132"/>
      <c r="G68" s="146"/>
      <c r="H68" s="138"/>
      <c r="I68" s="189"/>
      <c r="J68" s="139"/>
      <c r="K68" s="192"/>
      <c r="L68" s="177"/>
      <c r="M68" s="139"/>
      <c r="N68" s="175"/>
    </row>
    <row r="69" spans="1:16" ht="60.75" customHeight="1" x14ac:dyDescent="0.25">
      <c r="B69" s="137"/>
      <c r="C69" s="144"/>
      <c r="D69" s="137"/>
      <c r="E69" s="186"/>
      <c r="F69" s="132" t="s">
        <v>368</v>
      </c>
      <c r="G69" s="146"/>
      <c r="H69" s="138"/>
      <c r="I69" s="132" t="s">
        <v>404</v>
      </c>
      <c r="J69" s="139">
        <v>5000</v>
      </c>
      <c r="K69" s="192" t="s">
        <v>827</v>
      </c>
      <c r="L69" s="247"/>
      <c r="M69" s="139"/>
      <c r="N69" s="27"/>
    </row>
    <row r="70" spans="1:16" ht="31.5" x14ac:dyDescent="0.25">
      <c r="A70" s="27"/>
      <c r="B70" s="206"/>
      <c r="C70" s="154" t="s">
        <v>236</v>
      </c>
      <c r="D70" s="205"/>
      <c r="E70" s="218"/>
      <c r="F70" s="218"/>
      <c r="G70" s="218"/>
      <c r="H70" s="218"/>
      <c r="I70" s="218"/>
      <c r="J70" s="218"/>
      <c r="K70" s="218"/>
      <c r="L70" s="218"/>
      <c r="M70" s="218"/>
      <c r="N70" s="173"/>
    </row>
    <row r="71" spans="1:16" ht="47.25" customHeight="1" x14ac:dyDescent="0.25">
      <c r="A71" s="27"/>
      <c r="B71" s="206"/>
      <c r="C71" s="157" t="s">
        <v>756</v>
      </c>
      <c r="D71" s="206"/>
      <c r="E71" s="234"/>
      <c r="F71" s="157"/>
      <c r="G71" s="153"/>
      <c r="H71" s="136"/>
      <c r="I71" s="136"/>
      <c r="J71" s="152"/>
      <c r="K71" s="216"/>
      <c r="L71" s="179"/>
      <c r="M71" s="152">
        <f>SUM(L75:L90)</f>
        <v>460429</v>
      </c>
      <c r="N71" s="173"/>
    </row>
    <row r="72" spans="1:16" ht="15.75" hidden="1" x14ac:dyDescent="0.25">
      <c r="A72" s="27"/>
      <c r="B72" s="137"/>
      <c r="C72" s="156"/>
      <c r="D72" s="137"/>
      <c r="E72" s="186"/>
      <c r="F72" s="132"/>
      <c r="G72" s="146"/>
      <c r="H72" s="138"/>
      <c r="I72" s="138"/>
      <c r="J72" s="139"/>
      <c r="K72" s="145"/>
      <c r="L72" s="177"/>
      <c r="M72" s="139"/>
      <c r="N72" s="140"/>
    </row>
    <row r="73" spans="1:16" ht="15.75" hidden="1" x14ac:dyDescent="0.25">
      <c r="A73" s="27"/>
      <c r="B73" s="137"/>
      <c r="C73" s="156"/>
      <c r="D73" s="137"/>
      <c r="E73" s="186"/>
      <c r="F73" s="132"/>
      <c r="G73" s="146"/>
      <c r="H73" s="138"/>
      <c r="I73" s="138"/>
      <c r="J73" s="139"/>
      <c r="K73" s="145"/>
      <c r="L73" s="177"/>
      <c r="M73" s="139"/>
      <c r="N73" s="140"/>
    </row>
    <row r="74" spans="1:16" ht="18.75" x14ac:dyDescent="0.3">
      <c r="A74" s="27"/>
      <c r="B74" s="137"/>
      <c r="C74" s="132"/>
      <c r="D74" s="137"/>
      <c r="E74" s="186"/>
      <c r="F74" s="132"/>
      <c r="G74" s="146"/>
      <c r="H74" s="138"/>
      <c r="I74" s="138"/>
      <c r="J74" s="139"/>
      <c r="L74" s="192"/>
      <c r="M74" s="139"/>
      <c r="N74" s="226"/>
      <c r="O74" s="226"/>
      <c r="P74" s="227"/>
    </row>
    <row r="75" spans="1:16" ht="18.75" x14ac:dyDescent="0.3">
      <c r="A75" s="27"/>
      <c r="B75" s="137"/>
      <c r="C75" s="289" t="s">
        <v>267</v>
      </c>
      <c r="D75" s="288"/>
      <c r="E75" s="290"/>
      <c r="F75" s="296"/>
      <c r="G75" s="291"/>
      <c r="H75" s="295"/>
      <c r="I75" s="255" t="s">
        <v>398</v>
      </c>
      <c r="J75" s="291" t="s">
        <v>774</v>
      </c>
      <c r="K75" s="248"/>
      <c r="L75" s="401">
        <v>169000</v>
      </c>
      <c r="M75" s="139"/>
      <c r="N75" s="226"/>
      <c r="O75" s="226"/>
      <c r="P75" s="227"/>
    </row>
    <row r="76" spans="1:16" ht="18.75" x14ac:dyDescent="0.3">
      <c r="A76" s="27"/>
      <c r="B76" s="137"/>
      <c r="C76" s="132"/>
      <c r="D76" s="137"/>
      <c r="E76" s="186"/>
      <c r="F76" s="172"/>
      <c r="G76" s="255"/>
      <c r="H76" s="256"/>
      <c r="I76" s="255" t="s">
        <v>1010</v>
      </c>
      <c r="J76" s="255" t="s">
        <v>774</v>
      </c>
      <c r="L76" s="401">
        <v>20000</v>
      </c>
      <c r="M76" s="139"/>
      <c r="N76" s="226"/>
      <c r="O76" s="226"/>
      <c r="P76" s="227"/>
    </row>
    <row r="77" spans="1:16" ht="18.75" x14ac:dyDescent="0.3">
      <c r="A77" s="27"/>
      <c r="B77" s="137"/>
      <c r="C77" s="132"/>
      <c r="D77" s="137"/>
      <c r="E77" s="186"/>
      <c r="F77" s="172"/>
      <c r="G77" s="255"/>
      <c r="H77" s="256"/>
      <c r="I77" s="255" t="s">
        <v>1011</v>
      </c>
      <c r="J77" s="255" t="s">
        <v>774</v>
      </c>
      <c r="L77" s="401">
        <v>20000</v>
      </c>
      <c r="M77" s="139"/>
      <c r="N77" s="226"/>
      <c r="O77" s="226"/>
      <c r="P77" s="227"/>
    </row>
    <row r="78" spans="1:16" ht="18.75" x14ac:dyDescent="0.3">
      <c r="A78" s="27"/>
      <c r="B78" s="137"/>
      <c r="C78" s="132"/>
      <c r="D78" s="137"/>
      <c r="E78" s="186"/>
      <c r="F78" s="172"/>
      <c r="G78" s="172"/>
      <c r="H78" s="275"/>
      <c r="I78" s="255" t="s">
        <v>1012</v>
      </c>
      <c r="J78" s="255"/>
      <c r="L78" s="401">
        <v>35000</v>
      </c>
      <c r="M78" s="139"/>
      <c r="N78" s="226"/>
      <c r="O78" s="226"/>
      <c r="P78" s="227"/>
    </row>
    <row r="79" spans="1:16" ht="18.75" x14ac:dyDescent="0.3">
      <c r="A79" s="27"/>
      <c r="B79" s="137"/>
      <c r="C79" s="132"/>
      <c r="D79" s="137"/>
      <c r="E79" s="186"/>
      <c r="F79" s="255"/>
      <c r="G79" s="172"/>
      <c r="H79" s="256"/>
      <c r="I79" s="255" t="s">
        <v>1013</v>
      </c>
      <c r="J79" s="255" t="s">
        <v>774</v>
      </c>
      <c r="L79" s="401">
        <v>20000</v>
      </c>
      <c r="M79" s="139"/>
      <c r="N79" s="226"/>
      <c r="O79" s="226"/>
      <c r="P79" s="227"/>
    </row>
    <row r="80" spans="1:16" ht="18.75" x14ac:dyDescent="0.3">
      <c r="A80" s="27"/>
      <c r="B80" s="137"/>
      <c r="C80" s="132"/>
      <c r="D80" s="137"/>
      <c r="E80" s="186"/>
      <c r="F80" s="255"/>
      <c r="G80" s="172"/>
      <c r="H80" s="256"/>
      <c r="I80" s="255" t="s">
        <v>951</v>
      </c>
      <c r="J80" s="172" t="s">
        <v>774</v>
      </c>
      <c r="L80" s="401">
        <v>150000</v>
      </c>
      <c r="M80" s="139"/>
      <c r="N80" s="226"/>
      <c r="O80" s="226"/>
      <c r="P80" s="227"/>
    </row>
    <row r="81" spans="1:16" ht="18.75" x14ac:dyDescent="0.3">
      <c r="A81" s="27"/>
      <c r="B81" s="137"/>
      <c r="C81" s="132"/>
      <c r="D81" s="137"/>
      <c r="E81" s="186"/>
      <c r="F81" s="255"/>
      <c r="G81" s="172"/>
      <c r="H81" s="256"/>
      <c r="I81" s="172" t="s">
        <v>399</v>
      </c>
      <c r="J81" s="255" t="s">
        <v>774</v>
      </c>
      <c r="L81" s="256">
        <v>46429</v>
      </c>
      <c r="M81" s="139"/>
      <c r="N81" s="226"/>
      <c r="O81" s="226"/>
      <c r="P81" s="227"/>
    </row>
    <row r="82" spans="1:16" ht="18.75" x14ac:dyDescent="0.3">
      <c r="A82" s="27"/>
      <c r="B82" s="137"/>
      <c r="D82" s="137"/>
      <c r="E82" s="186"/>
      <c r="F82" s="255"/>
      <c r="G82" s="255"/>
      <c r="H82" s="255"/>
      <c r="I82" s="172"/>
      <c r="J82" s="255" t="s">
        <v>774</v>
      </c>
      <c r="L82" s="402"/>
      <c r="M82" s="139"/>
      <c r="N82" s="226"/>
      <c r="O82" s="226"/>
      <c r="P82" s="227"/>
    </row>
    <row r="83" spans="1:16" ht="18.75" x14ac:dyDescent="0.3">
      <c r="A83" s="27"/>
      <c r="B83" s="137"/>
      <c r="C83" s="132"/>
      <c r="D83" s="137"/>
      <c r="E83" s="186"/>
      <c r="F83" s="172"/>
      <c r="G83" s="255"/>
      <c r="H83" s="255"/>
      <c r="I83" s="172"/>
      <c r="J83" s="255" t="s">
        <v>774</v>
      </c>
      <c r="L83" s="256"/>
      <c r="M83" s="139"/>
      <c r="O83" s="226"/>
      <c r="P83" s="227"/>
    </row>
    <row r="84" spans="1:16" ht="18.75" x14ac:dyDescent="0.3">
      <c r="A84" s="27"/>
      <c r="B84" s="137"/>
      <c r="C84" s="132"/>
      <c r="D84" s="137"/>
      <c r="E84" s="186"/>
      <c r="F84" s="172"/>
      <c r="G84" s="255"/>
      <c r="H84" s="255"/>
      <c r="I84" s="172"/>
      <c r="J84" s="172" t="s">
        <v>774</v>
      </c>
      <c r="L84" s="256"/>
      <c r="M84" s="139"/>
      <c r="O84" s="226"/>
      <c r="P84" s="227"/>
    </row>
    <row r="85" spans="1:16" ht="18.75" x14ac:dyDescent="0.3">
      <c r="A85" s="27"/>
      <c r="B85" s="137"/>
      <c r="C85" s="132"/>
      <c r="D85" s="137"/>
      <c r="E85" s="186"/>
      <c r="F85" s="172"/>
      <c r="G85" s="255"/>
      <c r="H85" s="255"/>
      <c r="I85" s="172"/>
      <c r="J85" s="172" t="s">
        <v>774</v>
      </c>
      <c r="L85" s="256"/>
      <c r="M85" s="139"/>
      <c r="O85" s="226"/>
      <c r="P85" s="227"/>
    </row>
    <row r="86" spans="1:16" ht="18.75" x14ac:dyDescent="0.3">
      <c r="A86" s="27"/>
      <c r="B86" s="137"/>
      <c r="C86" s="132"/>
      <c r="D86" s="137"/>
      <c r="E86" s="186"/>
      <c r="F86" s="172"/>
      <c r="G86" s="255"/>
      <c r="H86" s="255"/>
      <c r="I86" s="172"/>
      <c r="J86" s="172" t="s">
        <v>774</v>
      </c>
      <c r="L86" s="256"/>
      <c r="M86" s="139"/>
      <c r="O86" s="226"/>
      <c r="P86" s="227"/>
    </row>
    <row r="87" spans="1:16" ht="18.75" x14ac:dyDescent="0.3">
      <c r="A87" s="27"/>
      <c r="B87" s="137"/>
      <c r="C87" s="132"/>
      <c r="D87" s="137"/>
      <c r="E87" s="186"/>
      <c r="F87" s="172"/>
      <c r="G87" s="255"/>
      <c r="H87" s="255"/>
      <c r="I87" s="172"/>
      <c r="J87" s="172" t="s">
        <v>774</v>
      </c>
      <c r="L87" s="256"/>
      <c r="M87" s="139"/>
      <c r="O87" s="226"/>
      <c r="P87" s="227"/>
    </row>
    <row r="88" spans="1:16" ht="18.75" x14ac:dyDescent="0.3">
      <c r="A88" s="27"/>
      <c r="B88" s="137"/>
      <c r="C88" s="132"/>
      <c r="D88" s="137"/>
      <c r="E88" s="186"/>
      <c r="F88" s="255"/>
      <c r="G88" s="255"/>
      <c r="H88" s="255"/>
      <c r="I88" s="172"/>
      <c r="J88" s="172" t="s">
        <v>774</v>
      </c>
      <c r="L88" s="256"/>
      <c r="M88" s="139"/>
      <c r="O88" s="226"/>
      <c r="P88" s="227"/>
    </row>
    <row r="89" spans="1:16" ht="18.75" x14ac:dyDescent="0.3">
      <c r="A89" s="27"/>
      <c r="B89" s="137"/>
      <c r="C89" s="132"/>
      <c r="D89" s="137"/>
      <c r="E89" s="186"/>
      <c r="F89" s="255"/>
      <c r="G89" s="255"/>
      <c r="H89" s="255"/>
      <c r="I89" s="172"/>
      <c r="J89" s="172"/>
      <c r="L89" s="256"/>
      <c r="M89" s="139"/>
      <c r="O89" s="226"/>
      <c r="P89" s="227"/>
    </row>
    <row r="90" spans="1:16" ht="18.75" x14ac:dyDescent="0.3">
      <c r="A90" s="27"/>
      <c r="B90" s="137"/>
      <c r="C90" s="132"/>
      <c r="D90" s="137"/>
      <c r="E90" s="186"/>
      <c r="F90" s="255"/>
      <c r="G90" s="255"/>
      <c r="H90" s="255"/>
      <c r="I90" s="138"/>
      <c r="J90" s="139"/>
      <c r="K90" s="192"/>
      <c r="L90" s="256"/>
      <c r="M90" s="139"/>
      <c r="O90" s="226"/>
      <c r="P90" s="227"/>
    </row>
    <row r="91" spans="1:16" ht="15.75" x14ac:dyDescent="0.25">
      <c r="A91" s="27"/>
      <c r="B91" s="137"/>
      <c r="C91" s="270" t="s">
        <v>267</v>
      </c>
      <c r="D91" s="260"/>
      <c r="E91" s="260"/>
      <c r="F91" s="260"/>
      <c r="G91" s="260"/>
      <c r="H91" s="260"/>
      <c r="I91" s="260"/>
      <c r="J91" s="260"/>
      <c r="K91" s="260"/>
      <c r="L91" s="260"/>
      <c r="M91" s="260"/>
      <c r="N91" s="140"/>
    </row>
    <row r="92" spans="1:16" ht="31.5" x14ac:dyDescent="0.25">
      <c r="A92" s="27"/>
      <c r="B92" s="137"/>
      <c r="C92" s="132" t="s">
        <v>395</v>
      </c>
      <c r="D92" s="181"/>
      <c r="E92" s="259"/>
      <c r="F92" s="132" t="s">
        <v>930</v>
      </c>
      <c r="G92" s="146"/>
      <c r="H92" s="138"/>
      <c r="I92" s="189" t="s">
        <v>370</v>
      </c>
      <c r="J92" s="139"/>
      <c r="K92" s="192" t="s">
        <v>837</v>
      </c>
      <c r="L92" s="177">
        <v>210000</v>
      </c>
      <c r="M92" s="139"/>
      <c r="N92" s="140"/>
    </row>
    <row r="93" spans="1:16" ht="47.25" x14ac:dyDescent="0.25">
      <c r="A93" s="27"/>
      <c r="B93" s="137"/>
      <c r="C93" s="132" t="s">
        <v>395</v>
      </c>
      <c r="D93" s="137"/>
      <c r="E93" s="186"/>
      <c r="F93" s="132" t="s">
        <v>769</v>
      </c>
      <c r="G93" s="146"/>
      <c r="H93" s="138"/>
      <c r="I93" s="189" t="s">
        <v>370</v>
      </c>
      <c r="J93" s="139">
        <v>67635</v>
      </c>
      <c r="K93" s="192" t="s">
        <v>838</v>
      </c>
      <c r="L93" s="177">
        <v>210000</v>
      </c>
      <c r="M93" s="139"/>
      <c r="N93" s="140"/>
    </row>
    <row r="94" spans="1:16" ht="47.25" x14ac:dyDescent="0.25">
      <c r="A94" s="27"/>
      <c r="B94" s="137"/>
      <c r="C94" s="132" t="s">
        <v>395</v>
      </c>
      <c r="D94" s="137"/>
      <c r="E94" s="186"/>
      <c r="F94" s="132" t="s">
        <v>776</v>
      </c>
      <c r="G94" s="146"/>
      <c r="H94" s="138"/>
      <c r="I94" s="189" t="s">
        <v>370</v>
      </c>
      <c r="J94" s="139">
        <v>67636</v>
      </c>
      <c r="K94" s="192" t="s">
        <v>839</v>
      </c>
      <c r="L94" s="177">
        <v>210000</v>
      </c>
      <c r="M94" s="139"/>
      <c r="N94" s="140"/>
    </row>
    <row r="95" spans="1:16" ht="47.25" x14ac:dyDescent="0.25">
      <c r="A95" s="27"/>
      <c r="B95" s="137"/>
      <c r="C95" s="132" t="s">
        <v>395</v>
      </c>
      <c r="D95" s="137"/>
      <c r="E95" s="186"/>
      <c r="F95" s="132" t="s">
        <v>791</v>
      </c>
      <c r="G95" s="146"/>
      <c r="H95" s="138"/>
      <c r="I95" s="189" t="s">
        <v>370</v>
      </c>
      <c r="J95" s="139">
        <v>135270</v>
      </c>
      <c r="K95" s="192" t="s">
        <v>913</v>
      </c>
      <c r="L95" s="177">
        <v>210000</v>
      </c>
      <c r="M95" s="139"/>
      <c r="N95" s="140"/>
    </row>
    <row r="96" spans="1:16" ht="47.25" x14ac:dyDescent="0.25">
      <c r="A96" s="27"/>
      <c r="B96" s="137"/>
      <c r="C96" s="132" t="s">
        <v>270</v>
      </c>
      <c r="D96" s="137"/>
      <c r="E96" s="186"/>
      <c r="F96" s="132" t="s">
        <v>931</v>
      </c>
      <c r="G96" s="146"/>
      <c r="H96" s="138"/>
      <c r="I96" s="189" t="s">
        <v>371</v>
      </c>
      <c r="J96" s="139">
        <v>40500</v>
      </c>
      <c r="K96" s="192" t="s">
        <v>840</v>
      </c>
      <c r="L96" s="177">
        <v>200000</v>
      </c>
      <c r="M96" s="139"/>
      <c r="N96" s="140"/>
    </row>
    <row r="97" spans="1:14" ht="47.25" x14ac:dyDescent="0.25">
      <c r="A97" s="27"/>
      <c r="B97" s="137"/>
      <c r="C97" s="132" t="s">
        <v>777</v>
      </c>
      <c r="D97" s="137"/>
      <c r="E97" s="186"/>
      <c r="F97" s="132" t="s">
        <v>401</v>
      </c>
      <c r="G97" s="146" t="s">
        <v>18</v>
      </c>
      <c r="H97" s="138">
        <v>10</v>
      </c>
      <c r="I97" s="189" t="s">
        <v>373</v>
      </c>
      <c r="J97" s="139">
        <v>81000</v>
      </c>
      <c r="K97" s="192" t="s">
        <v>841</v>
      </c>
      <c r="L97" s="177">
        <v>200000</v>
      </c>
      <c r="M97" s="139"/>
      <c r="N97" s="140"/>
    </row>
    <row r="98" spans="1:14" ht="47.25" x14ac:dyDescent="0.25">
      <c r="A98" s="27"/>
      <c r="B98" s="137"/>
      <c r="C98" s="132" t="s">
        <v>248</v>
      </c>
      <c r="D98" s="137"/>
      <c r="E98" s="186"/>
      <c r="F98" s="132" t="s">
        <v>924</v>
      </c>
      <c r="G98" s="146"/>
      <c r="H98" s="138"/>
      <c r="I98" s="132" t="s">
        <v>248</v>
      </c>
      <c r="J98" s="139"/>
      <c r="K98" s="192" t="s">
        <v>842</v>
      </c>
      <c r="L98" s="177">
        <v>100000</v>
      </c>
      <c r="M98" s="139"/>
      <c r="N98" s="140"/>
    </row>
    <row r="99" spans="1:14" ht="47.25" x14ac:dyDescent="0.25">
      <c r="A99" s="27"/>
      <c r="B99" s="137"/>
      <c r="C99" s="132" t="s">
        <v>755</v>
      </c>
      <c r="E99" s="186"/>
      <c r="F99" s="258" t="s">
        <v>778</v>
      </c>
      <c r="G99" s="146"/>
      <c r="H99" s="138"/>
      <c r="I99" s="189" t="s">
        <v>783</v>
      </c>
      <c r="J99" s="139"/>
      <c r="K99" s="192" t="s">
        <v>843</v>
      </c>
      <c r="L99" s="177">
        <v>120000</v>
      </c>
      <c r="M99" s="139"/>
      <c r="N99" s="140"/>
    </row>
    <row r="100" spans="1:14" ht="47.25" x14ac:dyDescent="0.25">
      <c r="A100" s="27"/>
      <c r="B100" s="137"/>
      <c r="C100" s="132" t="s">
        <v>755</v>
      </c>
      <c r="D100" s="137"/>
      <c r="E100" s="186"/>
      <c r="F100" s="132" t="s">
        <v>779</v>
      </c>
      <c r="G100" s="146"/>
      <c r="H100" s="138"/>
      <c r="I100" s="189" t="s">
        <v>783</v>
      </c>
      <c r="J100" s="139"/>
      <c r="K100" s="192" t="s">
        <v>844</v>
      </c>
      <c r="L100" s="177"/>
      <c r="M100" s="139"/>
      <c r="N100" s="140"/>
    </row>
    <row r="101" spans="1:14" ht="47.25" x14ac:dyDescent="0.25">
      <c r="A101" s="27"/>
      <c r="B101" s="137"/>
      <c r="C101" s="132" t="s">
        <v>755</v>
      </c>
      <c r="D101" s="137"/>
      <c r="E101" s="186"/>
      <c r="F101" s="132" t="s">
        <v>770</v>
      </c>
      <c r="G101" s="146"/>
      <c r="H101" s="138"/>
      <c r="I101" s="189" t="s">
        <v>783</v>
      </c>
      <c r="J101" s="139"/>
      <c r="K101" s="192" t="s">
        <v>845</v>
      </c>
      <c r="L101" s="177"/>
      <c r="M101" s="139"/>
      <c r="N101" s="140"/>
    </row>
    <row r="102" spans="1:14" ht="47.25" x14ac:dyDescent="0.25">
      <c r="A102" s="27"/>
      <c r="B102" s="137"/>
      <c r="C102" s="132" t="s">
        <v>755</v>
      </c>
      <c r="D102" s="137"/>
      <c r="E102" s="186"/>
      <c r="F102" s="132" t="s">
        <v>772</v>
      </c>
      <c r="G102" s="181"/>
      <c r="H102" s="181"/>
      <c r="I102" s="189" t="s">
        <v>783</v>
      </c>
      <c r="J102" s="181"/>
      <c r="K102" s="192" t="s">
        <v>846</v>
      </c>
      <c r="L102" s="177"/>
      <c r="M102" s="139"/>
      <c r="N102" s="140"/>
    </row>
    <row r="103" spans="1:14" ht="15.75" x14ac:dyDescent="0.25">
      <c r="A103" s="27"/>
      <c r="B103" s="137"/>
      <c r="C103" s="270" t="s">
        <v>971</v>
      </c>
      <c r="D103" s="260"/>
      <c r="E103" s="260"/>
      <c r="F103" s="260"/>
      <c r="G103" s="260"/>
      <c r="H103" s="260"/>
      <c r="I103" s="260"/>
      <c r="J103" s="260"/>
      <c r="K103" s="260"/>
      <c r="L103" s="260"/>
      <c r="M103" s="260"/>
      <c r="N103" s="140"/>
    </row>
    <row r="104" spans="1:14" ht="31.5" x14ac:dyDescent="0.25">
      <c r="A104" s="27"/>
      <c r="B104" s="137"/>
      <c r="C104" s="132" t="s">
        <v>395</v>
      </c>
      <c r="D104" s="137"/>
      <c r="E104" s="186"/>
      <c r="F104" s="132" t="s">
        <v>930</v>
      </c>
      <c r="G104" s="146"/>
      <c r="H104" s="138"/>
      <c r="I104" s="189" t="s">
        <v>370</v>
      </c>
      <c r="J104" s="139"/>
      <c r="K104" s="192" t="s">
        <v>837</v>
      </c>
      <c r="L104" s="247">
        <v>210000</v>
      </c>
      <c r="M104" s="139"/>
      <c r="N104" s="140"/>
    </row>
    <row r="105" spans="1:14" ht="47.25" x14ac:dyDescent="0.25">
      <c r="A105" s="27"/>
      <c r="B105" s="137"/>
      <c r="C105" s="132"/>
      <c r="D105" s="137"/>
      <c r="E105" s="186"/>
      <c r="F105" s="132" t="s">
        <v>769</v>
      </c>
      <c r="G105" s="146"/>
      <c r="H105" s="138"/>
      <c r="I105" s="189" t="s">
        <v>370</v>
      </c>
      <c r="J105" s="139">
        <v>67635</v>
      </c>
      <c r="K105" s="192" t="s">
        <v>838</v>
      </c>
      <c r="L105" s="177"/>
      <c r="M105" s="139"/>
      <c r="N105" s="140"/>
    </row>
    <row r="106" spans="1:14" ht="53.25" customHeight="1" x14ac:dyDescent="0.25">
      <c r="A106" s="27"/>
      <c r="B106" s="137"/>
      <c r="C106" s="132"/>
      <c r="D106" s="137"/>
      <c r="E106" s="186"/>
      <c r="F106" s="132" t="s">
        <v>776</v>
      </c>
      <c r="G106" s="146"/>
      <c r="H106" s="138"/>
      <c r="I106" s="189" t="s">
        <v>370</v>
      </c>
      <c r="J106" s="139">
        <v>67636</v>
      </c>
      <c r="K106" s="192" t="s">
        <v>839</v>
      </c>
      <c r="L106" s="177"/>
      <c r="M106" s="139"/>
      <c r="N106" s="140"/>
    </row>
    <row r="107" spans="1:14" ht="47.25" x14ac:dyDescent="0.25">
      <c r="A107" s="27"/>
      <c r="B107" s="137"/>
      <c r="C107" s="132"/>
      <c r="D107" s="137"/>
      <c r="E107" s="186"/>
      <c r="F107" s="132" t="s">
        <v>771</v>
      </c>
      <c r="G107" s="146"/>
      <c r="H107" s="138"/>
      <c r="I107" s="189" t="s">
        <v>370</v>
      </c>
      <c r="J107" s="139">
        <v>135270</v>
      </c>
      <c r="K107" s="192" t="s">
        <v>913</v>
      </c>
      <c r="L107" s="177"/>
      <c r="M107" s="139"/>
      <c r="N107" s="140"/>
    </row>
    <row r="108" spans="1:14" ht="47.25" x14ac:dyDescent="0.25">
      <c r="A108" s="27"/>
      <c r="B108" s="137"/>
      <c r="C108" s="132"/>
      <c r="D108" s="137"/>
      <c r="E108" s="186"/>
      <c r="F108" s="132" t="s">
        <v>931</v>
      </c>
      <c r="G108" s="146"/>
      <c r="H108" s="138"/>
      <c r="I108" s="189" t="s">
        <v>371</v>
      </c>
      <c r="J108" s="139">
        <v>40500</v>
      </c>
      <c r="K108" s="192" t="s">
        <v>840</v>
      </c>
      <c r="L108" s="177"/>
      <c r="M108" s="139"/>
      <c r="N108" s="140"/>
    </row>
    <row r="109" spans="1:14" ht="47.25" x14ac:dyDescent="0.25">
      <c r="A109" s="27"/>
      <c r="B109" s="137"/>
      <c r="C109" s="132"/>
      <c r="D109" s="137"/>
      <c r="E109" s="186"/>
      <c r="F109" s="132" t="s">
        <v>401</v>
      </c>
      <c r="G109" s="146" t="s">
        <v>18</v>
      </c>
      <c r="H109" s="138">
        <v>10</v>
      </c>
      <c r="I109" s="189" t="s">
        <v>373</v>
      </c>
      <c r="J109" s="139">
        <v>81000</v>
      </c>
      <c r="K109" s="192" t="s">
        <v>841</v>
      </c>
      <c r="L109" s="177"/>
      <c r="M109" s="139"/>
      <c r="N109" s="140"/>
    </row>
    <row r="110" spans="1:14" ht="47.25" x14ac:dyDescent="0.25">
      <c r="A110" s="27"/>
      <c r="B110" s="137"/>
      <c r="C110" s="132" t="s">
        <v>248</v>
      </c>
      <c r="D110" s="137"/>
      <c r="E110" s="186"/>
      <c r="F110" s="132" t="s">
        <v>924</v>
      </c>
      <c r="G110" s="146"/>
      <c r="H110" s="138"/>
      <c r="I110" s="132" t="s">
        <v>248</v>
      </c>
      <c r="J110" s="139"/>
      <c r="K110" s="192" t="s">
        <v>842</v>
      </c>
      <c r="L110" s="177">
        <v>100000</v>
      </c>
      <c r="M110" s="139"/>
      <c r="N110" s="140"/>
    </row>
    <row r="111" spans="1:14" ht="47.25" x14ac:dyDescent="0.25">
      <c r="A111" s="27"/>
      <c r="B111" s="137"/>
      <c r="C111" s="132" t="s">
        <v>755</v>
      </c>
      <c r="D111" s="137"/>
      <c r="E111" s="186"/>
      <c r="F111" s="258" t="s">
        <v>778</v>
      </c>
      <c r="G111" s="146"/>
      <c r="H111" s="138"/>
      <c r="I111" s="189" t="s">
        <v>783</v>
      </c>
      <c r="J111" s="139"/>
      <c r="K111" s="192" t="s">
        <v>843</v>
      </c>
      <c r="L111" s="177"/>
      <c r="M111" s="181"/>
    </row>
    <row r="112" spans="1:14" ht="47.25" x14ac:dyDescent="0.25">
      <c r="A112" s="27"/>
      <c r="B112" s="137"/>
      <c r="C112" s="132" t="s">
        <v>755</v>
      </c>
      <c r="D112" s="137"/>
      <c r="E112" s="186"/>
      <c r="F112" s="132" t="s">
        <v>779</v>
      </c>
      <c r="G112" s="146"/>
      <c r="H112" s="138"/>
      <c r="I112" s="189" t="s">
        <v>783</v>
      </c>
      <c r="J112" s="139"/>
      <c r="K112" s="192" t="s">
        <v>844</v>
      </c>
      <c r="L112" s="177"/>
      <c r="M112" s="181"/>
    </row>
    <row r="113" spans="1:15" ht="47.25" x14ac:dyDescent="0.25">
      <c r="A113" s="27"/>
      <c r="B113" s="137"/>
      <c r="C113" s="132" t="s">
        <v>755</v>
      </c>
      <c r="D113" s="137"/>
      <c r="E113" s="186"/>
      <c r="F113" s="132" t="s">
        <v>770</v>
      </c>
      <c r="G113" s="146"/>
      <c r="H113" s="138"/>
      <c r="I113" s="189" t="s">
        <v>783</v>
      </c>
      <c r="J113" s="139"/>
      <c r="K113" s="192" t="s">
        <v>845</v>
      </c>
      <c r="L113" s="177"/>
      <c r="M113" s="181"/>
    </row>
    <row r="114" spans="1:15" ht="47.25" x14ac:dyDescent="0.25">
      <c r="A114" s="27"/>
      <c r="B114" s="137"/>
      <c r="C114" s="132" t="s">
        <v>755</v>
      </c>
      <c r="D114" s="137"/>
      <c r="E114" s="186"/>
      <c r="F114" s="132" t="s">
        <v>772</v>
      </c>
      <c r="G114" s="181"/>
      <c r="H114" s="181"/>
      <c r="I114" s="189" t="s">
        <v>783</v>
      </c>
      <c r="J114" s="181"/>
      <c r="K114" s="192" t="s">
        <v>846</v>
      </c>
      <c r="L114" s="177"/>
      <c r="M114" s="139"/>
      <c r="N114" s="140"/>
    </row>
    <row r="115" spans="1:15" ht="37.5" x14ac:dyDescent="0.25">
      <c r="A115" s="27"/>
      <c r="B115" s="137"/>
      <c r="C115" s="147" t="s">
        <v>251</v>
      </c>
      <c r="D115" s="185"/>
      <c r="E115" s="186"/>
      <c r="F115" s="147"/>
      <c r="G115" s="146"/>
      <c r="H115" s="138"/>
      <c r="I115" s="138"/>
      <c r="J115" s="139"/>
      <c r="K115" s="193"/>
      <c r="L115" s="180"/>
      <c r="M115" s="159"/>
      <c r="N115" s="140"/>
    </row>
    <row r="116" spans="1:15" ht="37.5" x14ac:dyDescent="0.25">
      <c r="A116" s="27"/>
      <c r="B116" s="137"/>
      <c r="C116" s="253" t="s">
        <v>758</v>
      </c>
      <c r="D116" s="186"/>
      <c r="E116" s="186"/>
      <c r="F116" s="132" t="s">
        <v>583</v>
      </c>
      <c r="G116" s="146"/>
      <c r="H116" s="138"/>
      <c r="I116" s="189" t="s">
        <v>663</v>
      </c>
      <c r="J116" s="139"/>
      <c r="K116" s="192"/>
      <c r="L116" s="247"/>
      <c r="M116" s="139"/>
      <c r="N116" s="140"/>
    </row>
    <row r="117" spans="1:15" ht="31.5" x14ac:dyDescent="0.25">
      <c r="B117" s="137"/>
      <c r="C117" s="132" t="s">
        <v>759</v>
      </c>
      <c r="D117" s="186"/>
      <c r="E117" s="186"/>
      <c r="F117" s="132" t="s">
        <v>422</v>
      </c>
      <c r="G117" s="146" t="s">
        <v>18</v>
      </c>
      <c r="H117" s="138">
        <v>1</v>
      </c>
      <c r="I117" s="138"/>
      <c r="J117" s="139">
        <v>58320</v>
      </c>
      <c r="K117" s="192"/>
      <c r="L117" s="247"/>
      <c r="M117" s="139"/>
      <c r="N117" s="27"/>
    </row>
    <row r="118" spans="1:15" ht="31.5" x14ac:dyDescent="0.25">
      <c r="B118" s="137"/>
      <c r="C118" s="132" t="s">
        <v>760</v>
      </c>
      <c r="D118" s="186"/>
      <c r="E118" s="186"/>
      <c r="F118" s="132" t="s">
        <v>422</v>
      </c>
      <c r="G118" s="146" t="s">
        <v>18</v>
      </c>
      <c r="H118" s="138">
        <v>2</v>
      </c>
      <c r="I118" s="189" t="s">
        <v>622</v>
      </c>
      <c r="J118" s="139"/>
      <c r="K118" s="192"/>
      <c r="L118" s="177"/>
      <c r="M118" s="139"/>
      <c r="N118" s="27"/>
    </row>
    <row r="119" spans="1:15" ht="15.75" x14ac:dyDescent="0.25">
      <c r="B119" s="137"/>
      <c r="C119" s="132" t="s">
        <v>757</v>
      </c>
      <c r="D119" s="186"/>
      <c r="E119" s="186"/>
      <c r="F119" s="132"/>
      <c r="G119" s="146"/>
      <c r="H119" s="138"/>
      <c r="I119" s="189"/>
      <c r="J119" s="139"/>
      <c r="K119" s="192"/>
      <c r="L119" s="247"/>
      <c r="M119" s="139"/>
      <c r="N119" s="27"/>
    </row>
    <row r="120" spans="1:15" ht="15.75" x14ac:dyDescent="0.25">
      <c r="A120" s="27"/>
      <c r="B120" s="137"/>
      <c r="C120" s="144" t="s">
        <v>254</v>
      </c>
      <c r="D120" s="185"/>
      <c r="E120" s="186"/>
      <c r="F120" s="144"/>
      <c r="G120" s="146"/>
      <c r="H120" s="158"/>
      <c r="I120" s="158"/>
      <c r="J120" s="159"/>
      <c r="K120" s="192"/>
      <c r="L120" s="186"/>
      <c r="M120" s="159"/>
      <c r="N120" s="140"/>
    </row>
    <row r="121" spans="1:15" ht="15.75" x14ac:dyDescent="0.25">
      <c r="A121" s="27"/>
      <c r="B121" s="137"/>
      <c r="C121" s="132"/>
      <c r="D121" s="186"/>
      <c r="E121" s="186"/>
      <c r="F121" s="132"/>
      <c r="G121" s="146" t="s">
        <v>17</v>
      </c>
      <c r="H121" s="138">
        <v>48</v>
      </c>
      <c r="I121" s="138"/>
      <c r="J121" s="139"/>
      <c r="K121" s="145"/>
      <c r="L121" s="186"/>
      <c r="M121" s="139"/>
      <c r="N121" s="140"/>
    </row>
    <row r="122" spans="1:15" ht="15.75" x14ac:dyDescent="0.25">
      <c r="A122" s="27"/>
      <c r="B122" s="148"/>
      <c r="C122" s="160" t="s">
        <v>10</v>
      </c>
      <c r="D122" s="218"/>
      <c r="E122" s="239"/>
      <c r="F122" s="239"/>
      <c r="G122" s="239"/>
      <c r="H122" s="239"/>
      <c r="I122" s="239"/>
      <c r="J122" s="239"/>
      <c r="K122" s="239"/>
      <c r="L122" s="239">
        <f>SUM(L11:L121)</f>
        <v>4727289.66</v>
      </c>
      <c r="M122" s="239">
        <f>F123+F124+F126-F125-L122+F127</f>
        <v>334.15000000037253</v>
      </c>
      <c r="N122" s="342"/>
      <c r="O122" s="171"/>
    </row>
    <row r="123" spans="1:15" ht="15.75" x14ac:dyDescent="0.25">
      <c r="A123" s="27"/>
      <c r="B123" s="55"/>
      <c r="C123" s="55"/>
      <c r="D123" s="185"/>
      <c r="E123" s="55"/>
      <c r="F123" s="55">
        <v>6611.81</v>
      </c>
      <c r="G123" s="55"/>
      <c r="H123" s="55"/>
      <c r="I123" s="55"/>
      <c r="J123" s="161"/>
      <c r="K123" s="161"/>
      <c r="L123" s="161">
        <v>700000</v>
      </c>
      <c r="M123" s="231"/>
      <c r="N123" s="212"/>
      <c r="O123" s="171"/>
    </row>
    <row r="124" spans="1:15" ht="15.75" x14ac:dyDescent="0.25">
      <c r="A124" s="27"/>
      <c r="B124" s="55"/>
      <c r="C124" s="55"/>
      <c r="D124" s="55"/>
      <c r="E124" s="161"/>
      <c r="F124" s="55">
        <v>3146242</v>
      </c>
      <c r="G124" s="55"/>
      <c r="H124" s="55"/>
      <c r="I124" s="161"/>
      <c r="J124" s="55"/>
      <c r="K124" s="55"/>
      <c r="L124" s="161">
        <f>L122+L123</f>
        <v>5427289.6600000001</v>
      </c>
      <c r="M124" s="171">
        <v>4724975</v>
      </c>
      <c r="N124" s="212"/>
    </row>
    <row r="125" spans="1:15" ht="15.75" x14ac:dyDescent="0.25">
      <c r="A125" s="27"/>
      <c r="B125" s="55"/>
      <c r="C125" s="339"/>
      <c r="D125" s="339"/>
      <c r="E125" s="16" t="s">
        <v>974</v>
      </c>
      <c r="F125" s="162">
        <v>700000</v>
      </c>
      <c r="G125" s="162"/>
      <c r="H125" s="162"/>
      <c r="I125" s="162"/>
      <c r="J125" s="55"/>
      <c r="K125" s="55"/>
      <c r="L125" s="161"/>
      <c r="M125" s="171">
        <f>F123+F124-F125</f>
        <v>2452853.81</v>
      </c>
      <c r="N125" s="212"/>
    </row>
    <row r="126" spans="1:15" ht="15.75" x14ac:dyDescent="0.25">
      <c r="C126" s="339"/>
      <c r="D126" s="242"/>
      <c r="E126" s="339" t="s">
        <v>973</v>
      </c>
      <c r="F126" s="341">
        <v>2233170</v>
      </c>
      <c r="M126" s="171">
        <f>M124-M125</f>
        <v>2272121.19</v>
      </c>
      <c r="O126" s="171"/>
    </row>
    <row r="127" spans="1:15" ht="15.75" x14ac:dyDescent="0.25">
      <c r="C127" s="9"/>
      <c r="D127" s="9"/>
      <c r="E127" s="184"/>
      <c r="F127" s="16">
        <v>41600</v>
      </c>
      <c r="M127" s="171"/>
      <c r="N127" s="27"/>
    </row>
    <row r="128" spans="1:15" ht="15.75" x14ac:dyDescent="0.25">
      <c r="C128" s="339"/>
      <c r="D128" s="410"/>
      <c r="E128" s="410"/>
      <c r="F128" s="298"/>
      <c r="G128" s="163"/>
      <c r="L128" s="55"/>
      <c r="M128" s="274"/>
      <c r="N128" s="28"/>
    </row>
    <row r="129" spans="3:14" ht="15.75" x14ac:dyDescent="0.25">
      <c r="C129" s="339"/>
      <c r="D129" s="339"/>
      <c r="E129" s="339"/>
      <c r="F129" s="301" t="s">
        <v>957</v>
      </c>
      <c r="G129" s="302"/>
      <c r="H129" s="181"/>
      <c r="I129" s="181" t="s">
        <v>958</v>
      </c>
      <c r="J129" s="181"/>
      <c r="K129" s="181"/>
      <c r="L129" s="55"/>
      <c r="M129" s="274"/>
      <c r="N129" s="28"/>
    </row>
    <row r="130" spans="3:14" ht="42" customHeight="1" x14ac:dyDescent="0.25">
      <c r="C130" s="183"/>
      <c r="D130" s="183"/>
      <c r="E130" s="184"/>
      <c r="F130" s="302">
        <v>21032000</v>
      </c>
      <c r="G130" s="302"/>
      <c r="H130" s="181"/>
      <c r="I130" s="181">
        <v>21030911.620000001</v>
      </c>
      <c r="J130" s="181"/>
      <c r="K130" s="181">
        <f>F130-I130</f>
        <v>1088.3799999989569</v>
      </c>
      <c r="M130" s="27"/>
      <c r="N130" s="27"/>
    </row>
    <row r="131" spans="3:14" x14ac:dyDescent="0.25">
      <c r="C131" s="9"/>
      <c r="F131" s="181">
        <v>10515455.810000001</v>
      </c>
      <c r="G131" s="181"/>
      <c r="H131" s="181"/>
      <c r="I131" s="181">
        <v>9834896.3800000008</v>
      </c>
      <c r="J131" s="303"/>
      <c r="K131" s="181">
        <f>K130+F131-I131</f>
        <v>681647.80999999866</v>
      </c>
      <c r="L131" s="171"/>
      <c r="M131" s="27"/>
      <c r="N131" s="27"/>
    </row>
    <row r="132" spans="3:14" ht="15.75" x14ac:dyDescent="0.25">
      <c r="C132" s="339"/>
      <c r="D132" s="171"/>
      <c r="F132" s="181">
        <v>4917448</v>
      </c>
      <c r="G132" s="181"/>
      <c r="H132" s="181"/>
      <c r="I132" s="181">
        <v>6292484</v>
      </c>
      <c r="J132" s="181"/>
      <c r="K132" s="181">
        <f>K131+F132-I132</f>
        <v>-693388.19000000134</v>
      </c>
      <c r="L132" s="55"/>
      <c r="M132" s="55"/>
    </row>
    <row r="133" spans="3:14" ht="15.75" x14ac:dyDescent="0.25">
      <c r="C133" s="403"/>
      <c r="D133" s="171"/>
      <c r="F133" s="181">
        <v>3146242</v>
      </c>
      <c r="G133" s="181"/>
      <c r="H133" s="181"/>
      <c r="I133" s="181">
        <v>4727289.66</v>
      </c>
      <c r="J133" s="181"/>
      <c r="K133" s="181"/>
      <c r="L133" s="55"/>
      <c r="M133" s="55"/>
    </row>
    <row r="134" spans="3:14" ht="15.75" x14ac:dyDescent="0.25">
      <c r="C134" s="339"/>
      <c r="D134" s="171"/>
      <c r="F134" s="181">
        <f>SUM(F130:F133)</f>
        <v>39611145.810000002</v>
      </c>
      <c r="G134" s="181">
        <f>SUM(G130:G132)</f>
        <v>0</v>
      </c>
      <c r="H134" s="181">
        <f>SUM(H130:H132)</f>
        <v>0</v>
      </c>
      <c r="I134" s="181">
        <f>SUM(I130:I133)</f>
        <v>41885581.659999996</v>
      </c>
      <c r="J134" s="181">
        <f>SUM(J130:J132)</f>
        <v>0</v>
      </c>
      <c r="K134" s="181">
        <f>I134-F134</f>
        <v>2274435.849999994</v>
      </c>
      <c r="L134" s="55"/>
      <c r="M134" s="55"/>
    </row>
    <row r="135" spans="3:14" ht="21" customHeight="1" x14ac:dyDescent="0.35">
      <c r="D135" s="171"/>
      <c r="K135" s="225"/>
      <c r="M135" s="55"/>
    </row>
    <row r="140" spans="3:14" ht="15.75" x14ac:dyDescent="0.25">
      <c r="F140" s="184"/>
    </row>
    <row r="141" spans="3:14" ht="15.75" x14ac:dyDescent="0.25">
      <c r="E141" s="171"/>
      <c r="F141" s="252"/>
    </row>
    <row r="142" spans="3:14" x14ac:dyDescent="0.25">
      <c r="F142" s="300"/>
      <c r="I142" s="300"/>
    </row>
  </sheetData>
  <mergeCells count="13">
    <mergeCell ref="D128:E128"/>
    <mergeCell ref="H7:H8"/>
    <mergeCell ref="I7:I8"/>
    <mergeCell ref="J7:J8"/>
    <mergeCell ref="K7:K8"/>
    <mergeCell ref="L7:L8"/>
    <mergeCell ref="M7:M8"/>
    <mergeCell ref="B7:B8"/>
    <mergeCell ref="C7:C8"/>
    <mergeCell ref="D7:D8"/>
    <mergeCell ref="E7:E8"/>
    <mergeCell ref="F7:F8"/>
    <mergeCell ref="G7:G8"/>
  </mergeCell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164"/>
  <sheetViews>
    <sheetView topLeftCell="A47" zoomScale="66" zoomScaleNormal="66" workbookViewId="0">
      <selection activeCell="G55" sqref="G55"/>
    </sheetView>
  </sheetViews>
  <sheetFormatPr defaultColWidth="9.140625" defaultRowHeight="15" x14ac:dyDescent="0.25"/>
  <cols>
    <col min="1" max="1" width="10.5703125" style="9" customWidth="1"/>
    <col min="2" max="2" width="13.85546875" style="380" hidden="1" customWidth="1"/>
    <col min="3" max="3" width="42.85546875" style="272" customWidth="1"/>
    <col min="4" max="4" width="23.28515625" style="380" customWidth="1"/>
    <col min="5" max="5" width="16.5703125" style="380" customWidth="1"/>
    <col min="6" max="6" width="16.7109375" style="380" customWidth="1"/>
    <col min="7" max="7" width="15.7109375" style="380" customWidth="1"/>
    <col min="8" max="8" width="15.140625" style="380" customWidth="1"/>
    <col min="9" max="9" width="16.85546875" style="9" hidden="1" customWidth="1"/>
    <col min="10" max="11" width="13.7109375" style="9" hidden="1" customWidth="1"/>
    <col min="12" max="12" width="18.7109375" style="16" hidden="1" customWidth="1"/>
    <col min="13" max="13" width="17" style="9" hidden="1" customWidth="1"/>
    <col min="14" max="14" width="14.85546875" style="9" hidden="1" customWidth="1"/>
    <col min="15" max="15" width="10.28515625" style="9" hidden="1" customWidth="1"/>
    <col min="16" max="16" width="13.85546875" style="9" hidden="1" customWidth="1"/>
    <col min="17" max="17" width="9.28515625" style="9" hidden="1" customWidth="1"/>
    <col min="18" max="18" width="10.28515625" style="9" hidden="1" customWidth="1"/>
    <col min="19" max="19" width="14.7109375" style="9" customWidth="1"/>
    <col min="20" max="20" width="22.140625" style="9" customWidth="1"/>
    <col min="21" max="258" width="9.140625" style="9"/>
    <col min="259" max="259" width="10.5703125" style="9" customWidth="1"/>
    <col min="260" max="260" width="13.85546875" style="9" customWidth="1"/>
    <col min="261" max="261" width="54.42578125" style="9" customWidth="1"/>
    <col min="262" max="262" width="16.7109375" style="9" customWidth="1"/>
    <col min="263" max="264" width="0" style="9" hidden="1" customWidth="1"/>
    <col min="265" max="266" width="13.7109375" style="9" customWidth="1"/>
    <col min="267" max="267" width="17.5703125" style="9" customWidth="1"/>
    <col min="268" max="269" width="0" style="9" hidden="1" customWidth="1"/>
    <col min="270" max="270" width="12" style="9" customWidth="1"/>
    <col min="271" max="514" width="9.140625" style="9"/>
    <col min="515" max="515" width="10.5703125" style="9" customWidth="1"/>
    <col min="516" max="516" width="13.85546875" style="9" customWidth="1"/>
    <col min="517" max="517" width="54.42578125" style="9" customWidth="1"/>
    <col min="518" max="518" width="16.7109375" style="9" customWidth="1"/>
    <col min="519" max="520" width="0" style="9" hidden="1" customWidth="1"/>
    <col min="521" max="522" width="13.7109375" style="9" customWidth="1"/>
    <col min="523" max="523" width="17.5703125" style="9" customWidth="1"/>
    <col min="524" max="525" width="0" style="9" hidden="1" customWidth="1"/>
    <col min="526" max="526" width="12" style="9" customWidth="1"/>
    <col min="527" max="770" width="9.140625" style="9"/>
    <col min="771" max="771" width="10.5703125" style="9" customWidth="1"/>
    <col min="772" max="772" width="13.85546875" style="9" customWidth="1"/>
    <col min="773" max="773" width="54.42578125" style="9" customWidth="1"/>
    <col min="774" max="774" width="16.7109375" style="9" customWidth="1"/>
    <col min="775" max="776" width="0" style="9" hidden="1" customWidth="1"/>
    <col min="777" max="778" width="13.7109375" style="9" customWidth="1"/>
    <col min="779" max="779" width="17.5703125" style="9" customWidth="1"/>
    <col min="780" max="781" width="0" style="9" hidden="1" customWidth="1"/>
    <col min="782" max="782" width="12" style="9" customWidth="1"/>
    <col min="783" max="1026" width="9.140625" style="9"/>
    <col min="1027" max="1027" width="10.5703125" style="9" customWidth="1"/>
    <col min="1028" max="1028" width="13.85546875" style="9" customWidth="1"/>
    <col min="1029" max="1029" width="54.42578125" style="9" customWidth="1"/>
    <col min="1030" max="1030" width="16.7109375" style="9" customWidth="1"/>
    <col min="1031" max="1032" width="0" style="9" hidden="1" customWidth="1"/>
    <col min="1033" max="1034" width="13.7109375" style="9" customWidth="1"/>
    <col min="1035" max="1035" width="17.5703125" style="9" customWidth="1"/>
    <col min="1036" max="1037" width="0" style="9" hidden="1" customWidth="1"/>
    <col min="1038" max="1038" width="12" style="9" customWidth="1"/>
    <col min="1039" max="1282" width="9.140625" style="9"/>
    <col min="1283" max="1283" width="10.5703125" style="9" customWidth="1"/>
    <col min="1284" max="1284" width="13.85546875" style="9" customWidth="1"/>
    <col min="1285" max="1285" width="54.42578125" style="9" customWidth="1"/>
    <col min="1286" max="1286" width="16.7109375" style="9" customWidth="1"/>
    <col min="1287" max="1288" width="0" style="9" hidden="1" customWidth="1"/>
    <col min="1289" max="1290" width="13.7109375" style="9" customWidth="1"/>
    <col min="1291" max="1291" width="17.5703125" style="9" customWidth="1"/>
    <col min="1292" max="1293" width="0" style="9" hidden="1" customWidth="1"/>
    <col min="1294" max="1294" width="12" style="9" customWidth="1"/>
    <col min="1295" max="1538" width="9.140625" style="9"/>
    <col min="1539" max="1539" width="10.5703125" style="9" customWidth="1"/>
    <col min="1540" max="1540" width="13.85546875" style="9" customWidth="1"/>
    <col min="1541" max="1541" width="54.42578125" style="9" customWidth="1"/>
    <col min="1542" max="1542" width="16.7109375" style="9" customWidth="1"/>
    <col min="1543" max="1544" width="0" style="9" hidden="1" customWidth="1"/>
    <col min="1545" max="1546" width="13.7109375" style="9" customWidth="1"/>
    <col min="1547" max="1547" width="17.5703125" style="9" customWidth="1"/>
    <col min="1548" max="1549" width="0" style="9" hidden="1" customWidth="1"/>
    <col min="1550" max="1550" width="12" style="9" customWidth="1"/>
    <col min="1551" max="1794" width="9.140625" style="9"/>
    <col min="1795" max="1795" width="10.5703125" style="9" customWidth="1"/>
    <col min="1796" max="1796" width="13.85546875" style="9" customWidth="1"/>
    <col min="1797" max="1797" width="54.42578125" style="9" customWidth="1"/>
    <col min="1798" max="1798" width="16.7109375" style="9" customWidth="1"/>
    <col min="1799" max="1800" width="0" style="9" hidden="1" customWidth="1"/>
    <col min="1801" max="1802" width="13.7109375" style="9" customWidth="1"/>
    <col min="1803" max="1803" width="17.5703125" style="9" customWidth="1"/>
    <col min="1804" max="1805" width="0" style="9" hidden="1" customWidth="1"/>
    <col min="1806" max="1806" width="12" style="9" customWidth="1"/>
    <col min="1807" max="2050" width="9.140625" style="9"/>
    <col min="2051" max="2051" width="10.5703125" style="9" customWidth="1"/>
    <col min="2052" max="2052" width="13.85546875" style="9" customWidth="1"/>
    <col min="2053" max="2053" width="54.42578125" style="9" customWidth="1"/>
    <col min="2054" max="2054" width="16.7109375" style="9" customWidth="1"/>
    <col min="2055" max="2056" width="0" style="9" hidden="1" customWidth="1"/>
    <col min="2057" max="2058" width="13.7109375" style="9" customWidth="1"/>
    <col min="2059" max="2059" width="17.5703125" style="9" customWidth="1"/>
    <col min="2060" max="2061" width="0" style="9" hidden="1" customWidth="1"/>
    <col min="2062" max="2062" width="12" style="9" customWidth="1"/>
    <col min="2063" max="2306" width="9.140625" style="9"/>
    <col min="2307" max="2307" width="10.5703125" style="9" customWidth="1"/>
    <col min="2308" max="2308" width="13.85546875" style="9" customWidth="1"/>
    <col min="2309" max="2309" width="54.42578125" style="9" customWidth="1"/>
    <col min="2310" max="2310" width="16.7109375" style="9" customWidth="1"/>
    <col min="2311" max="2312" width="0" style="9" hidden="1" customWidth="1"/>
    <col min="2313" max="2314" width="13.7109375" style="9" customWidth="1"/>
    <col min="2315" max="2315" width="17.5703125" style="9" customWidth="1"/>
    <col min="2316" max="2317" width="0" style="9" hidden="1" customWidth="1"/>
    <col min="2318" max="2318" width="12" style="9" customWidth="1"/>
    <col min="2319" max="2562" width="9.140625" style="9"/>
    <col min="2563" max="2563" width="10.5703125" style="9" customWidth="1"/>
    <col min="2564" max="2564" width="13.85546875" style="9" customWidth="1"/>
    <col min="2565" max="2565" width="54.42578125" style="9" customWidth="1"/>
    <col min="2566" max="2566" width="16.7109375" style="9" customWidth="1"/>
    <col min="2567" max="2568" width="0" style="9" hidden="1" customWidth="1"/>
    <col min="2569" max="2570" width="13.7109375" style="9" customWidth="1"/>
    <col min="2571" max="2571" width="17.5703125" style="9" customWidth="1"/>
    <col min="2572" max="2573" width="0" style="9" hidden="1" customWidth="1"/>
    <col min="2574" max="2574" width="12" style="9" customWidth="1"/>
    <col min="2575" max="2818" width="9.140625" style="9"/>
    <col min="2819" max="2819" width="10.5703125" style="9" customWidth="1"/>
    <col min="2820" max="2820" width="13.85546875" style="9" customWidth="1"/>
    <col min="2821" max="2821" width="54.42578125" style="9" customWidth="1"/>
    <col min="2822" max="2822" width="16.7109375" style="9" customWidth="1"/>
    <col min="2823" max="2824" width="0" style="9" hidden="1" customWidth="1"/>
    <col min="2825" max="2826" width="13.7109375" style="9" customWidth="1"/>
    <col min="2827" max="2827" width="17.5703125" style="9" customWidth="1"/>
    <col min="2828" max="2829" width="0" style="9" hidden="1" customWidth="1"/>
    <col min="2830" max="2830" width="12" style="9" customWidth="1"/>
    <col min="2831" max="3074" width="9.140625" style="9"/>
    <col min="3075" max="3075" width="10.5703125" style="9" customWidth="1"/>
    <col min="3076" max="3076" width="13.85546875" style="9" customWidth="1"/>
    <col min="3077" max="3077" width="54.42578125" style="9" customWidth="1"/>
    <col min="3078" max="3078" width="16.7109375" style="9" customWidth="1"/>
    <col min="3079" max="3080" width="0" style="9" hidden="1" customWidth="1"/>
    <col min="3081" max="3082" width="13.7109375" style="9" customWidth="1"/>
    <col min="3083" max="3083" width="17.5703125" style="9" customWidth="1"/>
    <col min="3084" max="3085" width="0" style="9" hidden="1" customWidth="1"/>
    <col min="3086" max="3086" width="12" style="9" customWidth="1"/>
    <col min="3087" max="3330" width="9.140625" style="9"/>
    <col min="3331" max="3331" width="10.5703125" style="9" customWidth="1"/>
    <col min="3332" max="3332" width="13.85546875" style="9" customWidth="1"/>
    <col min="3333" max="3333" width="54.42578125" style="9" customWidth="1"/>
    <col min="3334" max="3334" width="16.7109375" style="9" customWidth="1"/>
    <col min="3335" max="3336" width="0" style="9" hidden="1" customWidth="1"/>
    <col min="3337" max="3338" width="13.7109375" style="9" customWidth="1"/>
    <col min="3339" max="3339" width="17.5703125" style="9" customWidth="1"/>
    <col min="3340" max="3341" width="0" style="9" hidden="1" customWidth="1"/>
    <col min="3342" max="3342" width="12" style="9" customWidth="1"/>
    <col min="3343" max="3586" width="9.140625" style="9"/>
    <col min="3587" max="3587" width="10.5703125" style="9" customWidth="1"/>
    <col min="3588" max="3588" width="13.85546875" style="9" customWidth="1"/>
    <col min="3589" max="3589" width="54.42578125" style="9" customWidth="1"/>
    <col min="3590" max="3590" width="16.7109375" style="9" customWidth="1"/>
    <col min="3591" max="3592" width="0" style="9" hidden="1" customWidth="1"/>
    <col min="3593" max="3594" width="13.7109375" style="9" customWidth="1"/>
    <col min="3595" max="3595" width="17.5703125" style="9" customWidth="1"/>
    <col min="3596" max="3597" width="0" style="9" hidden="1" customWidth="1"/>
    <col min="3598" max="3598" width="12" style="9" customWidth="1"/>
    <col min="3599" max="3842" width="9.140625" style="9"/>
    <col min="3843" max="3843" width="10.5703125" style="9" customWidth="1"/>
    <col min="3844" max="3844" width="13.85546875" style="9" customWidth="1"/>
    <col min="3845" max="3845" width="54.42578125" style="9" customWidth="1"/>
    <col min="3846" max="3846" width="16.7109375" style="9" customWidth="1"/>
    <col min="3847" max="3848" width="0" style="9" hidden="1" customWidth="1"/>
    <col min="3849" max="3850" width="13.7109375" style="9" customWidth="1"/>
    <col min="3851" max="3851" width="17.5703125" style="9" customWidth="1"/>
    <col min="3852" max="3853" width="0" style="9" hidden="1" customWidth="1"/>
    <col min="3854" max="3854" width="12" style="9" customWidth="1"/>
    <col min="3855" max="4098" width="9.140625" style="9"/>
    <col min="4099" max="4099" width="10.5703125" style="9" customWidth="1"/>
    <col min="4100" max="4100" width="13.85546875" style="9" customWidth="1"/>
    <col min="4101" max="4101" width="54.42578125" style="9" customWidth="1"/>
    <col min="4102" max="4102" width="16.7109375" style="9" customWidth="1"/>
    <col min="4103" max="4104" width="0" style="9" hidden="1" customWidth="1"/>
    <col min="4105" max="4106" width="13.7109375" style="9" customWidth="1"/>
    <col min="4107" max="4107" width="17.5703125" style="9" customWidth="1"/>
    <col min="4108" max="4109" width="0" style="9" hidden="1" customWidth="1"/>
    <col min="4110" max="4110" width="12" style="9" customWidth="1"/>
    <col min="4111" max="4354" width="9.140625" style="9"/>
    <col min="4355" max="4355" width="10.5703125" style="9" customWidth="1"/>
    <col min="4356" max="4356" width="13.85546875" style="9" customWidth="1"/>
    <col min="4357" max="4357" width="54.42578125" style="9" customWidth="1"/>
    <col min="4358" max="4358" width="16.7109375" style="9" customWidth="1"/>
    <col min="4359" max="4360" width="0" style="9" hidden="1" customWidth="1"/>
    <col min="4361" max="4362" width="13.7109375" style="9" customWidth="1"/>
    <col min="4363" max="4363" width="17.5703125" style="9" customWidth="1"/>
    <col min="4364" max="4365" width="0" style="9" hidden="1" customWidth="1"/>
    <col min="4366" max="4366" width="12" style="9" customWidth="1"/>
    <col min="4367" max="4610" width="9.140625" style="9"/>
    <col min="4611" max="4611" width="10.5703125" style="9" customWidth="1"/>
    <col min="4612" max="4612" width="13.85546875" style="9" customWidth="1"/>
    <col min="4613" max="4613" width="54.42578125" style="9" customWidth="1"/>
    <col min="4614" max="4614" width="16.7109375" style="9" customWidth="1"/>
    <col min="4615" max="4616" width="0" style="9" hidden="1" customWidth="1"/>
    <col min="4617" max="4618" width="13.7109375" style="9" customWidth="1"/>
    <col min="4619" max="4619" width="17.5703125" style="9" customWidth="1"/>
    <col min="4620" max="4621" width="0" style="9" hidden="1" customWidth="1"/>
    <col min="4622" max="4622" width="12" style="9" customWidth="1"/>
    <col min="4623" max="4866" width="9.140625" style="9"/>
    <col min="4867" max="4867" width="10.5703125" style="9" customWidth="1"/>
    <col min="4868" max="4868" width="13.85546875" style="9" customWidth="1"/>
    <col min="4869" max="4869" width="54.42578125" style="9" customWidth="1"/>
    <col min="4870" max="4870" width="16.7109375" style="9" customWidth="1"/>
    <col min="4871" max="4872" width="0" style="9" hidden="1" customWidth="1"/>
    <col min="4873" max="4874" width="13.7109375" style="9" customWidth="1"/>
    <col min="4875" max="4875" width="17.5703125" style="9" customWidth="1"/>
    <col min="4876" max="4877" width="0" style="9" hidden="1" customWidth="1"/>
    <col min="4878" max="4878" width="12" style="9" customWidth="1"/>
    <col min="4879" max="5122" width="9.140625" style="9"/>
    <col min="5123" max="5123" width="10.5703125" style="9" customWidth="1"/>
    <col min="5124" max="5124" width="13.85546875" style="9" customWidth="1"/>
    <col min="5125" max="5125" width="54.42578125" style="9" customWidth="1"/>
    <col min="5126" max="5126" width="16.7109375" style="9" customWidth="1"/>
    <col min="5127" max="5128" width="0" style="9" hidden="1" customWidth="1"/>
    <col min="5129" max="5130" width="13.7109375" style="9" customWidth="1"/>
    <col min="5131" max="5131" width="17.5703125" style="9" customWidth="1"/>
    <col min="5132" max="5133" width="0" style="9" hidden="1" customWidth="1"/>
    <col min="5134" max="5134" width="12" style="9" customWidth="1"/>
    <col min="5135" max="5378" width="9.140625" style="9"/>
    <col min="5379" max="5379" width="10.5703125" style="9" customWidth="1"/>
    <col min="5380" max="5380" width="13.85546875" style="9" customWidth="1"/>
    <col min="5381" max="5381" width="54.42578125" style="9" customWidth="1"/>
    <col min="5382" max="5382" width="16.7109375" style="9" customWidth="1"/>
    <col min="5383" max="5384" width="0" style="9" hidden="1" customWidth="1"/>
    <col min="5385" max="5386" width="13.7109375" style="9" customWidth="1"/>
    <col min="5387" max="5387" width="17.5703125" style="9" customWidth="1"/>
    <col min="5388" max="5389" width="0" style="9" hidden="1" customWidth="1"/>
    <col min="5390" max="5390" width="12" style="9" customWidth="1"/>
    <col min="5391" max="5634" width="9.140625" style="9"/>
    <col min="5635" max="5635" width="10.5703125" style="9" customWidth="1"/>
    <col min="5636" max="5636" width="13.85546875" style="9" customWidth="1"/>
    <col min="5637" max="5637" width="54.42578125" style="9" customWidth="1"/>
    <col min="5638" max="5638" width="16.7109375" style="9" customWidth="1"/>
    <col min="5639" max="5640" width="0" style="9" hidden="1" customWidth="1"/>
    <col min="5641" max="5642" width="13.7109375" style="9" customWidth="1"/>
    <col min="5643" max="5643" width="17.5703125" style="9" customWidth="1"/>
    <col min="5644" max="5645" width="0" style="9" hidden="1" customWidth="1"/>
    <col min="5646" max="5646" width="12" style="9" customWidth="1"/>
    <col min="5647" max="5890" width="9.140625" style="9"/>
    <col min="5891" max="5891" width="10.5703125" style="9" customWidth="1"/>
    <col min="5892" max="5892" width="13.85546875" style="9" customWidth="1"/>
    <col min="5893" max="5893" width="54.42578125" style="9" customWidth="1"/>
    <col min="5894" max="5894" width="16.7109375" style="9" customWidth="1"/>
    <col min="5895" max="5896" width="0" style="9" hidden="1" customWidth="1"/>
    <col min="5897" max="5898" width="13.7109375" style="9" customWidth="1"/>
    <col min="5899" max="5899" width="17.5703125" style="9" customWidth="1"/>
    <col min="5900" max="5901" width="0" style="9" hidden="1" customWidth="1"/>
    <col min="5902" max="5902" width="12" style="9" customWidth="1"/>
    <col min="5903" max="6146" width="9.140625" style="9"/>
    <col min="6147" max="6147" width="10.5703125" style="9" customWidth="1"/>
    <col min="6148" max="6148" width="13.85546875" style="9" customWidth="1"/>
    <col min="6149" max="6149" width="54.42578125" style="9" customWidth="1"/>
    <col min="6150" max="6150" width="16.7109375" style="9" customWidth="1"/>
    <col min="6151" max="6152" width="0" style="9" hidden="1" customWidth="1"/>
    <col min="6153" max="6154" width="13.7109375" style="9" customWidth="1"/>
    <col min="6155" max="6155" width="17.5703125" style="9" customWidth="1"/>
    <col min="6156" max="6157" width="0" style="9" hidden="1" customWidth="1"/>
    <col min="6158" max="6158" width="12" style="9" customWidth="1"/>
    <col min="6159" max="6402" width="9.140625" style="9"/>
    <col min="6403" max="6403" width="10.5703125" style="9" customWidth="1"/>
    <col min="6404" max="6404" width="13.85546875" style="9" customWidth="1"/>
    <col min="6405" max="6405" width="54.42578125" style="9" customWidth="1"/>
    <col min="6406" max="6406" width="16.7109375" style="9" customWidth="1"/>
    <col min="6407" max="6408" width="0" style="9" hidden="1" customWidth="1"/>
    <col min="6409" max="6410" width="13.7109375" style="9" customWidth="1"/>
    <col min="6411" max="6411" width="17.5703125" style="9" customWidth="1"/>
    <col min="6412" max="6413" width="0" style="9" hidden="1" customWidth="1"/>
    <col min="6414" max="6414" width="12" style="9" customWidth="1"/>
    <col min="6415" max="6658" width="9.140625" style="9"/>
    <col min="6659" max="6659" width="10.5703125" style="9" customWidth="1"/>
    <col min="6660" max="6660" width="13.85546875" style="9" customWidth="1"/>
    <col min="6661" max="6661" width="54.42578125" style="9" customWidth="1"/>
    <col min="6662" max="6662" width="16.7109375" style="9" customWidth="1"/>
    <col min="6663" max="6664" width="0" style="9" hidden="1" customWidth="1"/>
    <col min="6665" max="6666" width="13.7109375" style="9" customWidth="1"/>
    <col min="6667" max="6667" width="17.5703125" style="9" customWidth="1"/>
    <col min="6668" max="6669" width="0" style="9" hidden="1" customWidth="1"/>
    <col min="6670" max="6670" width="12" style="9" customWidth="1"/>
    <col min="6671" max="6914" width="9.140625" style="9"/>
    <col min="6915" max="6915" width="10.5703125" style="9" customWidth="1"/>
    <col min="6916" max="6916" width="13.85546875" style="9" customWidth="1"/>
    <col min="6917" max="6917" width="54.42578125" style="9" customWidth="1"/>
    <col min="6918" max="6918" width="16.7109375" style="9" customWidth="1"/>
    <col min="6919" max="6920" width="0" style="9" hidden="1" customWidth="1"/>
    <col min="6921" max="6922" width="13.7109375" style="9" customWidth="1"/>
    <col min="6923" max="6923" width="17.5703125" style="9" customWidth="1"/>
    <col min="6924" max="6925" width="0" style="9" hidden="1" customWidth="1"/>
    <col min="6926" max="6926" width="12" style="9" customWidth="1"/>
    <col min="6927" max="7170" width="9.140625" style="9"/>
    <col min="7171" max="7171" width="10.5703125" style="9" customWidth="1"/>
    <col min="7172" max="7172" width="13.85546875" style="9" customWidth="1"/>
    <col min="7173" max="7173" width="54.42578125" style="9" customWidth="1"/>
    <col min="7174" max="7174" width="16.7109375" style="9" customWidth="1"/>
    <col min="7175" max="7176" width="0" style="9" hidden="1" customWidth="1"/>
    <col min="7177" max="7178" width="13.7109375" style="9" customWidth="1"/>
    <col min="7179" max="7179" width="17.5703125" style="9" customWidth="1"/>
    <col min="7180" max="7181" width="0" style="9" hidden="1" customWidth="1"/>
    <col min="7182" max="7182" width="12" style="9" customWidth="1"/>
    <col min="7183" max="7426" width="9.140625" style="9"/>
    <col min="7427" max="7427" width="10.5703125" style="9" customWidth="1"/>
    <col min="7428" max="7428" width="13.85546875" style="9" customWidth="1"/>
    <col min="7429" max="7429" width="54.42578125" style="9" customWidth="1"/>
    <col min="7430" max="7430" width="16.7109375" style="9" customWidth="1"/>
    <col min="7431" max="7432" width="0" style="9" hidden="1" customWidth="1"/>
    <col min="7433" max="7434" width="13.7109375" style="9" customWidth="1"/>
    <col min="7435" max="7435" width="17.5703125" style="9" customWidth="1"/>
    <col min="7436" max="7437" width="0" style="9" hidden="1" customWidth="1"/>
    <col min="7438" max="7438" width="12" style="9" customWidth="1"/>
    <col min="7439" max="7682" width="9.140625" style="9"/>
    <col min="7683" max="7683" width="10.5703125" style="9" customWidth="1"/>
    <col min="7684" max="7684" width="13.85546875" style="9" customWidth="1"/>
    <col min="7685" max="7685" width="54.42578125" style="9" customWidth="1"/>
    <col min="7686" max="7686" width="16.7109375" style="9" customWidth="1"/>
    <col min="7687" max="7688" width="0" style="9" hidden="1" customWidth="1"/>
    <col min="7689" max="7690" width="13.7109375" style="9" customWidth="1"/>
    <col min="7691" max="7691" width="17.5703125" style="9" customWidth="1"/>
    <col min="7692" max="7693" width="0" style="9" hidden="1" customWidth="1"/>
    <col min="7694" max="7694" width="12" style="9" customWidth="1"/>
    <col min="7695" max="7938" width="9.140625" style="9"/>
    <col min="7939" max="7939" width="10.5703125" style="9" customWidth="1"/>
    <col min="7940" max="7940" width="13.85546875" style="9" customWidth="1"/>
    <col min="7941" max="7941" width="54.42578125" style="9" customWidth="1"/>
    <col min="7942" max="7942" width="16.7109375" style="9" customWidth="1"/>
    <col min="7943" max="7944" width="0" style="9" hidden="1" customWidth="1"/>
    <col min="7945" max="7946" width="13.7109375" style="9" customWidth="1"/>
    <col min="7947" max="7947" width="17.5703125" style="9" customWidth="1"/>
    <col min="7948" max="7949" width="0" style="9" hidden="1" customWidth="1"/>
    <col min="7950" max="7950" width="12" style="9" customWidth="1"/>
    <col min="7951" max="8194" width="9.140625" style="9"/>
    <col min="8195" max="8195" width="10.5703125" style="9" customWidth="1"/>
    <col min="8196" max="8196" width="13.85546875" style="9" customWidth="1"/>
    <col min="8197" max="8197" width="54.42578125" style="9" customWidth="1"/>
    <col min="8198" max="8198" width="16.7109375" style="9" customWidth="1"/>
    <col min="8199" max="8200" width="0" style="9" hidden="1" customWidth="1"/>
    <col min="8201" max="8202" width="13.7109375" style="9" customWidth="1"/>
    <col min="8203" max="8203" width="17.5703125" style="9" customWidth="1"/>
    <col min="8204" max="8205" width="0" style="9" hidden="1" customWidth="1"/>
    <col min="8206" max="8206" width="12" style="9" customWidth="1"/>
    <col min="8207" max="8450" width="9.140625" style="9"/>
    <col min="8451" max="8451" width="10.5703125" style="9" customWidth="1"/>
    <col min="8452" max="8452" width="13.85546875" style="9" customWidth="1"/>
    <col min="8453" max="8453" width="54.42578125" style="9" customWidth="1"/>
    <col min="8454" max="8454" width="16.7109375" style="9" customWidth="1"/>
    <col min="8455" max="8456" width="0" style="9" hidden="1" customWidth="1"/>
    <col min="8457" max="8458" width="13.7109375" style="9" customWidth="1"/>
    <col min="8459" max="8459" width="17.5703125" style="9" customWidth="1"/>
    <col min="8460" max="8461" width="0" style="9" hidden="1" customWidth="1"/>
    <col min="8462" max="8462" width="12" style="9" customWidth="1"/>
    <col min="8463" max="8706" width="9.140625" style="9"/>
    <col min="8707" max="8707" width="10.5703125" style="9" customWidth="1"/>
    <col min="8708" max="8708" width="13.85546875" style="9" customWidth="1"/>
    <col min="8709" max="8709" width="54.42578125" style="9" customWidth="1"/>
    <col min="8710" max="8710" width="16.7109375" style="9" customWidth="1"/>
    <col min="8711" max="8712" width="0" style="9" hidden="1" customWidth="1"/>
    <col min="8713" max="8714" width="13.7109375" style="9" customWidth="1"/>
    <col min="8715" max="8715" width="17.5703125" style="9" customWidth="1"/>
    <col min="8716" max="8717" width="0" style="9" hidden="1" customWidth="1"/>
    <col min="8718" max="8718" width="12" style="9" customWidth="1"/>
    <col min="8719" max="8962" width="9.140625" style="9"/>
    <col min="8963" max="8963" width="10.5703125" style="9" customWidth="1"/>
    <col min="8964" max="8964" width="13.85546875" style="9" customWidth="1"/>
    <col min="8965" max="8965" width="54.42578125" style="9" customWidth="1"/>
    <col min="8966" max="8966" width="16.7109375" style="9" customWidth="1"/>
    <col min="8967" max="8968" width="0" style="9" hidden="1" customWidth="1"/>
    <col min="8969" max="8970" width="13.7109375" style="9" customWidth="1"/>
    <col min="8971" max="8971" width="17.5703125" style="9" customWidth="1"/>
    <col min="8972" max="8973" width="0" style="9" hidden="1" customWidth="1"/>
    <col min="8974" max="8974" width="12" style="9" customWidth="1"/>
    <col min="8975" max="9218" width="9.140625" style="9"/>
    <col min="9219" max="9219" width="10.5703125" style="9" customWidth="1"/>
    <col min="9220" max="9220" width="13.85546875" style="9" customWidth="1"/>
    <col min="9221" max="9221" width="54.42578125" style="9" customWidth="1"/>
    <col min="9222" max="9222" width="16.7109375" style="9" customWidth="1"/>
    <col min="9223" max="9224" width="0" style="9" hidden="1" customWidth="1"/>
    <col min="9225" max="9226" width="13.7109375" style="9" customWidth="1"/>
    <col min="9227" max="9227" width="17.5703125" style="9" customWidth="1"/>
    <col min="9228" max="9229" width="0" style="9" hidden="1" customWidth="1"/>
    <col min="9230" max="9230" width="12" style="9" customWidth="1"/>
    <col min="9231" max="9474" width="9.140625" style="9"/>
    <col min="9475" max="9475" width="10.5703125" style="9" customWidth="1"/>
    <col min="9476" max="9476" width="13.85546875" style="9" customWidth="1"/>
    <col min="9477" max="9477" width="54.42578125" style="9" customWidth="1"/>
    <col min="9478" max="9478" width="16.7109375" style="9" customWidth="1"/>
    <col min="9479" max="9480" width="0" style="9" hidden="1" customWidth="1"/>
    <col min="9481" max="9482" width="13.7109375" style="9" customWidth="1"/>
    <col min="9483" max="9483" width="17.5703125" style="9" customWidth="1"/>
    <col min="9484" max="9485" width="0" style="9" hidden="1" customWidth="1"/>
    <col min="9486" max="9486" width="12" style="9" customWidth="1"/>
    <col min="9487" max="9730" width="9.140625" style="9"/>
    <col min="9731" max="9731" width="10.5703125" style="9" customWidth="1"/>
    <col min="9732" max="9732" width="13.85546875" style="9" customWidth="1"/>
    <col min="9733" max="9733" width="54.42578125" style="9" customWidth="1"/>
    <col min="9734" max="9734" width="16.7109375" style="9" customWidth="1"/>
    <col min="9735" max="9736" width="0" style="9" hidden="1" customWidth="1"/>
    <col min="9737" max="9738" width="13.7109375" style="9" customWidth="1"/>
    <col min="9739" max="9739" width="17.5703125" style="9" customWidth="1"/>
    <col min="9740" max="9741" width="0" style="9" hidden="1" customWidth="1"/>
    <col min="9742" max="9742" width="12" style="9" customWidth="1"/>
    <col min="9743" max="9986" width="9.140625" style="9"/>
    <col min="9987" max="9987" width="10.5703125" style="9" customWidth="1"/>
    <col min="9988" max="9988" width="13.85546875" style="9" customWidth="1"/>
    <col min="9989" max="9989" width="54.42578125" style="9" customWidth="1"/>
    <col min="9990" max="9990" width="16.7109375" style="9" customWidth="1"/>
    <col min="9991" max="9992" width="0" style="9" hidden="1" customWidth="1"/>
    <col min="9993" max="9994" width="13.7109375" style="9" customWidth="1"/>
    <col min="9995" max="9995" width="17.5703125" style="9" customWidth="1"/>
    <col min="9996" max="9997" width="0" style="9" hidden="1" customWidth="1"/>
    <col min="9998" max="9998" width="12" style="9" customWidth="1"/>
    <col min="9999" max="10242" width="9.140625" style="9"/>
    <col min="10243" max="10243" width="10.5703125" style="9" customWidth="1"/>
    <col min="10244" max="10244" width="13.85546875" style="9" customWidth="1"/>
    <col min="10245" max="10245" width="54.42578125" style="9" customWidth="1"/>
    <col min="10246" max="10246" width="16.7109375" style="9" customWidth="1"/>
    <col min="10247" max="10248" width="0" style="9" hidden="1" customWidth="1"/>
    <col min="10249" max="10250" width="13.7109375" style="9" customWidth="1"/>
    <col min="10251" max="10251" width="17.5703125" style="9" customWidth="1"/>
    <col min="10252" max="10253" width="0" style="9" hidden="1" customWidth="1"/>
    <col min="10254" max="10254" width="12" style="9" customWidth="1"/>
    <col min="10255" max="10498" width="9.140625" style="9"/>
    <col min="10499" max="10499" width="10.5703125" style="9" customWidth="1"/>
    <col min="10500" max="10500" width="13.85546875" style="9" customWidth="1"/>
    <col min="10501" max="10501" width="54.42578125" style="9" customWidth="1"/>
    <col min="10502" max="10502" width="16.7109375" style="9" customWidth="1"/>
    <col min="10503" max="10504" width="0" style="9" hidden="1" customWidth="1"/>
    <col min="10505" max="10506" width="13.7109375" style="9" customWidth="1"/>
    <col min="10507" max="10507" width="17.5703125" style="9" customWidth="1"/>
    <col min="10508" max="10509" width="0" style="9" hidden="1" customWidth="1"/>
    <col min="10510" max="10510" width="12" style="9" customWidth="1"/>
    <col min="10511" max="10754" width="9.140625" style="9"/>
    <col min="10755" max="10755" width="10.5703125" style="9" customWidth="1"/>
    <col min="10756" max="10756" width="13.85546875" style="9" customWidth="1"/>
    <col min="10757" max="10757" width="54.42578125" style="9" customWidth="1"/>
    <col min="10758" max="10758" width="16.7109375" style="9" customWidth="1"/>
    <col min="10759" max="10760" width="0" style="9" hidden="1" customWidth="1"/>
    <col min="10761" max="10762" width="13.7109375" style="9" customWidth="1"/>
    <col min="10763" max="10763" width="17.5703125" style="9" customWidth="1"/>
    <col min="10764" max="10765" width="0" style="9" hidden="1" customWidth="1"/>
    <col min="10766" max="10766" width="12" style="9" customWidth="1"/>
    <col min="10767" max="11010" width="9.140625" style="9"/>
    <col min="11011" max="11011" width="10.5703125" style="9" customWidth="1"/>
    <col min="11012" max="11012" width="13.85546875" style="9" customWidth="1"/>
    <col min="11013" max="11013" width="54.42578125" style="9" customWidth="1"/>
    <col min="11014" max="11014" width="16.7109375" style="9" customWidth="1"/>
    <col min="11015" max="11016" width="0" style="9" hidden="1" customWidth="1"/>
    <col min="11017" max="11018" width="13.7109375" style="9" customWidth="1"/>
    <col min="11019" max="11019" width="17.5703125" style="9" customWidth="1"/>
    <col min="11020" max="11021" width="0" style="9" hidden="1" customWidth="1"/>
    <col min="11022" max="11022" width="12" style="9" customWidth="1"/>
    <col min="11023" max="11266" width="9.140625" style="9"/>
    <col min="11267" max="11267" width="10.5703125" style="9" customWidth="1"/>
    <col min="11268" max="11268" width="13.85546875" style="9" customWidth="1"/>
    <col min="11269" max="11269" width="54.42578125" style="9" customWidth="1"/>
    <col min="11270" max="11270" width="16.7109375" style="9" customWidth="1"/>
    <col min="11271" max="11272" width="0" style="9" hidden="1" customWidth="1"/>
    <col min="11273" max="11274" width="13.7109375" style="9" customWidth="1"/>
    <col min="11275" max="11275" width="17.5703125" style="9" customWidth="1"/>
    <col min="11276" max="11277" width="0" style="9" hidden="1" customWidth="1"/>
    <col min="11278" max="11278" width="12" style="9" customWidth="1"/>
    <col min="11279" max="11522" width="9.140625" style="9"/>
    <col min="11523" max="11523" width="10.5703125" style="9" customWidth="1"/>
    <col min="11524" max="11524" width="13.85546875" style="9" customWidth="1"/>
    <col min="11525" max="11525" width="54.42578125" style="9" customWidth="1"/>
    <col min="11526" max="11526" width="16.7109375" style="9" customWidth="1"/>
    <col min="11527" max="11528" width="0" style="9" hidden="1" customWidth="1"/>
    <col min="11529" max="11530" width="13.7109375" style="9" customWidth="1"/>
    <col min="11531" max="11531" width="17.5703125" style="9" customWidth="1"/>
    <col min="11532" max="11533" width="0" style="9" hidden="1" customWidth="1"/>
    <col min="11534" max="11534" width="12" style="9" customWidth="1"/>
    <col min="11535" max="11778" width="9.140625" style="9"/>
    <col min="11779" max="11779" width="10.5703125" style="9" customWidth="1"/>
    <col min="11780" max="11780" width="13.85546875" style="9" customWidth="1"/>
    <col min="11781" max="11781" width="54.42578125" style="9" customWidth="1"/>
    <col min="11782" max="11782" width="16.7109375" style="9" customWidth="1"/>
    <col min="11783" max="11784" width="0" style="9" hidden="1" customWidth="1"/>
    <col min="11785" max="11786" width="13.7109375" style="9" customWidth="1"/>
    <col min="11787" max="11787" width="17.5703125" style="9" customWidth="1"/>
    <col min="11788" max="11789" width="0" style="9" hidden="1" customWidth="1"/>
    <col min="11790" max="11790" width="12" style="9" customWidth="1"/>
    <col min="11791" max="12034" width="9.140625" style="9"/>
    <col min="12035" max="12035" width="10.5703125" style="9" customWidth="1"/>
    <col min="12036" max="12036" width="13.85546875" style="9" customWidth="1"/>
    <col min="12037" max="12037" width="54.42578125" style="9" customWidth="1"/>
    <col min="12038" max="12038" width="16.7109375" style="9" customWidth="1"/>
    <col min="12039" max="12040" width="0" style="9" hidden="1" customWidth="1"/>
    <col min="12041" max="12042" width="13.7109375" style="9" customWidth="1"/>
    <col min="12043" max="12043" width="17.5703125" style="9" customWidth="1"/>
    <col min="12044" max="12045" width="0" style="9" hidden="1" customWidth="1"/>
    <col min="12046" max="12046" width="12" style="9" customWidth="1"/>
    <col min="12047" max="12290" width="9.140625" style="9"/>
    <col min="12291" max="12291" width="10.5703125" style="9" customWidth="1"/>
    <col min="12292" max="12292" width="13.85546875" style="9" customWidth="1"/>
    <col min="12293" max="12293" width="54.42578125" style="9" customWidth="1"/>
    <col min="12294" max="12294" width="16.7109375" style="9" customWidth="1"/>
    <col min="12295" max="12296" width="0" style="9" hidden="1" customWidth="1"/>
    <col min="12297" max="12298" width="13.7109375" style="9" customWidth="1"/>
    <col min="12299" max="12299" width="17.5703125" style="9" customWidth="1"/>
    <col min="12300" max="12301" width="0" style="9" hidden="1" customWidth="1"/>
    <col min="12302" max="12302" width="12" style="9" customWidth="1"/>
    <col min="12303" max="12546" width="9.140625" style="9"/>
    <col min="12547" max="12547" width="10.5703125" style="9" customWidth="1"/>
    <col min="12548" max="12548" width="13.85546875" style="9" customWidth="1"/>
    <col min="12549" max="12549" width="54.42578125" style="9" customWidth="1"/>
    <col min="12550" max="12550" width="16.7109375" style="9" customWidth="1"/>
    <col min="12551" max="12552" width="0" style="9" hidden="1" customWidth="1"/>
    <col min="12553" max="12554" width="13.7109375" style="9" customWidth="1"/>
    <col min="12555" max="12555" width="17.5703125" style="9" customWidth="1"/>
    <col min="12556" max="12557" width="0" style="9" hidden="1" customWidth="1"/>
    <col min="12558" max="12558" width="12" style="9" customWidth="1"/>
    <col min="12559" max="12802" width="9.140625" style="9"/>
    <col min="12803" max="12803" width="10.5703125" style="9" customWidth="1"/>
    <col min="12804" max="12804" width="13.85546875" style="9" customWidth="1"/>
    <col min="12805" max="12805" width="54.42578125" style="9" customWidth="1"/>
    <col min="12806" max="12806" width="16.7109375" style="9" customWidth="1"/>
    <col min="12807" max="12808" width="0" style="9" hidden="1" customWidth="1"/>
    <col min="12809" max="12810" width="13.7109375" style="9" customWidth="1"/>
    <col min="12811" max="12811" width="17.5703125" style="9" customWidth="1"/>
    <col min="12812" max="12813" width="0" style="9" hidden="1" customWidth="1"/>
    <col min="12814" max="12814" width="12" style="9" customWidth="1"/>
    <col min="12815" max="13058" width="9.140625" style="9"/>
    <col min="13059" max="13059" width="10.5703125" style="9" customWidth="1"/>
    <col min="13060" max="13060" width="13.85546875" style="9" customWidth="1"/>
    <col min="13061" max="13061" width="54.42578125" style="9" customWidth="1"/>
    <col min="13062" max="13062" width="16.7109375" style="9" customWidth="1"/>
    <col min="13063" max="13064" width="0" style="9" hidden="1" customWidth="1"/>
    <col min="13065" max="13066" width="13.7109375" style="9" customWidth="1"/>
    <col min="13067" max="13067" width="17.5703125" style="9" customWidth="1"/>
    <col min="13068" max="13069" width="0" style="9" hidden="1" customWidth="1"/>
    <col min="13070" max="13070" width="12" style="9" customWidth="1"/>
    <col min="13071" max="13314" width="9.140625" style="9"/>
    <col min="13315" max="13315" width="10.5703125" style="9" customWidth="1"/>
    <col min="13316" max="13316" width="13.85546875" style="9" customWidth="1"/>
    <col min="13317" max="13317" width="54.42578125" style="9" customWidth="1"/>
    <col min="13318" max="13318" width="16.7109375" style="9" customWidth="1"/>
    <col min="13319" max="13320" width="0" style="9" hidden="1" customWidth="1"/>
    <col min="13321" max="13322" width="13.7109375" style="9" customWidth="1"/>
    <col min="13323" max="13323" width="17.5703125" style="9" customWidth="1"/>
    <col min="13324" max="13325" width="0" style="9" hidden="1" customWidth="1"/>
    <col min="13326" max="13326" width="12" style="9" customWidth="1"/>
    <col min="13327" max="13570" width="9.140625" style="9"/>
    <col min="13571" max="13571" width="10.5703125" style="9" customWidth="1"/>
    <col min="13572" max="13572" width="13.85546875" style="9" customWidth="1"/>
    <col min="13573" max="13573" width="54.42578125" style="9" customWidth="1"/>
    <col min="13574" max="13574" width="16.7109375" style="9" customWidth="1"/>
    <col min="13575" max="13576" width="0" style="9" hidden="1" customWidth="1"/>
    <col min="13577" max="13578" width="13.7109375" style="9" customWidth="1"/>
    <col min="13579" max="13579" width="17.5703125" style="9" customWidth="1"/>
    <col min="13580" max="13581" width="0" style="9" hidden="1" customWidth="1"/>
    <col min="13582" max="13582" width="12" style="9" customWidth="1"/>
    <col min="13583" max="13826" width="9.140625" style="9"/>
    <col min="13827" max="13827" width="10.5703125" style="9" customWidth="1"/>
    <col min="13828" max="13828" width="13.85546875" style="9" customWidth="1"/>
    <col min="13829" max="13829" width="54.42578125" style="9" customWidth="1"/>
    <col min="13830" max="13830" width="16.7109375" style="9" customWidth="1"/>
    <col min="13831" max="13832" width="0" style="9" hidden="1" customWidth="1"/>
    <col min="13833" max="13834" width="13.7109375" style="9" customWidth="1"/>
    <col min="13835" max="13835" width="17.5703125" style="9" customWidth="1"/>
    <col min="13836" max="13837" width="0" style="9" hidden="1" customWidth="1"/>
    <col min="13838" max="13838" width="12" style="9" customWidth="1"/>
    <col min="13839" max="14082" width="9.140625" style="9"/>
    <col min="14083" max="14083" width="10.5703125" style="9" customWidth="1"/>
    <col min="14084" max="14084" width="13.85546875" style="9" customWidth="1"/>
    <col min="14085" max="14085" width="54.42578125" style="9" customWidth="1"/>
    <col min="14086" max="14086" width="16.7109375" style="9" customWidth="1"/>
    <col min="14087" max="14088" width="0" style="9" hidden="1" customWidth="1"/>
    <col min="14089" max="14090" width="13.7109375" style="9" customWidth="1"/>
    <col min="14091" max="14091" width="17.5703125" style="9" customWidth="1"/>
    <col min="14092" max="14093" width="0" style="9" hidden="1" customWidth="1"/>
    <col min="14094" max="14094" width="12" style="9" customWidth="1"/>
    <col min="14095" max="14338" width="9.140625" style="9"/>
    <col min="14339" max="14339" width="10.5703125" style="9" customWidth="1"/>
    <col min="14340" max="14340" width="13.85546875" style="9" customWidth="1"/>
    <col min="14341" max="14341" width="54.42578125" style="9" customWidth="1"/>
    <col min="14342" max="14342" width="16.7109375" style="9" customWidth="1"/>
    <col min="14343" max="14344" width="0" style="9" hidden="1" customWidth="1"/>
    <col min="14345" max="14346" width="13.7109375" style="9" customWidth="1"/>
    <col min="14347" max="14347" width="17.5703125" style="9" customWidth="1"/>
    <col min="14348" max="14349" width="0" style="9" hidden="1" customWidth="1"/>
    <col min="14350" max="14350" width="12" style="9" customWidth="1"/>
    <col min="14351" max="14594" width="9.140625" style="9"/>
    <col min="14595" max="14595" width="10.5703125" style="9" customWidth="1"/>
    <col min="14596" max="14596" width="13.85546875" style="9" customWidth="1"/>
    <col min="14597" max="14597" width="54.42578125" style="9" customWidth="1"/>
    <col min="14598" max="14598" width="16.7109375" style="9" customWidth="1"/>
    <col min="14599" max="14600" width="0" style="9" hidden="1" customWidth="1"/>
    <col min="14601" max="14602" width="13.7109375" style="9" customWidth="1"/>
    <col min="14603" max="14603" width="17.5703125" style="9" customWidth="1"/>
    <col min="14604" max="14605" width="0" style="9" hidden="1" customWidth="1"/>
    <col min="14606" max="14606" width="12" style="9" customWidth="1"/>
    <col min="14607" max="14850" width="9.140625" style="9"/>
    <col min="14851" max="14851" width="10.5703125" style="9" customWidth="1"/>
    <col min="14852" max="14852" width="13.85546875" style="9" customWidth="1"/>
    <col min="14853" max="14853" width="54.42578125" style="9" customWidth="1"/>
    <col min="14854" max="14854" width="16.7109375" style="9" customWidth="1"/>
    <col min="14855" max="14856" width="0" style="9" hidden="1" customWidth="1"/>
    <col min="14857" max="14858" width="13.7109375" style="9" customWidth="1"/>
    <col min="14859" max="14859" width="17.5703125" style="9" customWidth="1"/>
    <col min="14860" max="14861" width="0" style="9" hidden="1" customWidth="1"/>
    <col min="14862" max="14862" width="12" style="9" customWidth="1"/>
    <col min="14863" max="15106" width="9.140625" style="9"/>
    <col min="15107" max="15107" width="10.5703125" style="9" customWidth="1"/>
    <col min="15108" max="15108" width="13.85546875" style="9" customWidth="1"/>
    <col min="15109" max="15109" width="54.42578125" style="9" customWidth="1"/>
    <col min="15110" max="15110" width="16.7109375" style="9" customWidth="1"/>
    <col min="15111" max="15112" width="0" style="9" hidden="1" customWidth="1"/>
    <col min="15113" max="15114" width="13.7109375" style="9" customWidth="1"/>
    <col min="15115" max="15115" width="17.5703125" style="9" customWidth="1"/>
    <col min="15116" max="15117" width="0" style="9" hidden="1" customWidth="1"/>
    <col min="15118" max="15118" width="12" style="9" customWidth="1"/>
    <col min="15119" max="15362" width="9.140625" style="9"/>
    <col min="15363" max="15363" width="10.5703125" style="9" customWidth="1"/>
    <col min="15364" max="15364" width="13.85546875" style="9" customWidth="1"/>
    <col min="15365" max="15365" width="54.42578125" style="9" customWidth="1"/>
    <col min="15366" max="15366" width="16.7109375" style="9" customWidth="1"/>
    <col min="15367" max="15368" width="0" style="9" hidden="1" customWidth="1"/>
    <col min="15369" max="15370" width="13.7109375" style="9" customWidth="1"/>
    <col min="15371" max="15371" width="17.5703125" style="9" customWidth="1"/>
    <col min="15372" max="15373" width="0" style="9" hidden="1" customWidth="1"/>
    <col min="15374" max="15374" width="12" style="9" customWidth="1"/>
    <col min="15375" max="15618" width="9.140625" style="9"/>
    <col min="15619" max="15619" width="10.5703125" style="9" customWidth="1"/>
    <col min="15620" max="15620" width="13.85546875" style="9" customWidth="1"/>
    <col min="15621" max="15621" width="54.42578125" style="9" customWidth="1"/>
    <col min="15622" max="15622" width="16.7109375" style="9" customWidth="1"/>
    <col min="15623" max="15624" width="0" style="9" hidden="1" customWidth="1"/>
    <col min="15625" max="15626" width="13.7109375" style="9" customWidth="1"/>
    <col min="15627" max="15627" width="17.5703125" style="9" customWidth="1"/>
    <col min="15628" max="15629" width="0" style="9" hidden="1" customWidth="1"/>
    <col min="15630" max="15630" width="12" style="9" customWidth="1"/>
    <col min="15631" max="15874" width="9.140625" style="9"/>
    <col min="15875" max="15875" width="10.5703125" style="9" customWidth="1"/>
    <col min="15876" max="15876" width="13.85546875" style="9" customWidth="1"/>
    <col min="15877" max="15877" width="54.42578125" style="9" customWidth="1"/>
    <col min="15878" max="15878" width="16.7109375" style="9" customWidth="1"/>
    <col min="15879" max="15880" width="0" style="9" hidden="1" customWidth="1"/>
    <col min="15881" max="15882" width="13.7109375" style="9" customWidth="1"/>
    <col min="15883" max="15883" width="17.5703125" style="9" customWidth="1"/>
    <col min="15884" max="15885" width="0" style="9" hidden="1" customWidth="1"/>
    <col min="15886" max="15886" width="12" style="9" customWidth="1"/>
    <col min="15887" max="16130" width="9.140625" style="9"/>
    <col min="16131" max="16131" width="10.5703125" style="9" customWidth="1"/>
    <col min="16132" max="16132" width="13.85546875" style="9" customWidth="1"/>
    <col min="16133" max="16133" width="54.42578125" style="9" customWidth="1"/>
    <col min="16134" max="16134" width="16.7109375" style="9" customWidth="1"/>
    <col min="16135" max="16136" width="0" style="9" hidden="1" customWidth="1"/>
    <col min="16137" max="16138" width="13.7109375" style="9" customWidth="1"/>
    <col min="16139" max="16139" width="17.5703125" style="9" customWidth="1"/>
    <col min="16140" max="16141" width="0" style="9" hidden="1" customWidth="1"/>
    <col min="16142" max="16142" width="12" style="9" customWidth="1"/>
    <col min="16143" max="16384" width="9.140625" style="9"/>
  </cols>
  <sheetData>
    <row r="1" spans="1:18" ht="15.75" x14ac:dyDescent="0.25">
      <c r="A1" s="343"/>
      <c r="B1" s="344" t="s">
        <v>975</v>
      </c>
      <c r="C1" s="345"/>
      <c r="D1" s="346"/>
      <c r="E1" s="346"/>
      <c r="F1" s="346"/>
      <c r="G1" s="346"/>
      <c r="H1" s="346"/>
      <c r="I1" s="343"/>
      <c r="J1" s="343"/>
      <c r="K1" s="343"/>
      <c r="L1" s="317"/>
      <c r="M1" s="343"/>
      <c r="N1" s="343"/>
    </row>
    <row r="2" spans="1:18" ht="15.75" x14ac:dyDescent="0.25">
      <c r="A2" s="343"/>
      <c r="B2" s="344" t="s">
        <v>976</v>
      </c>
      <c r="C2" s="347" t="s">
        <v>975</v>
      </c>
      <c r="D2" s="346"/>
      <c r="E2" s="346"/>
      <c r="F2" s="346"/>
      <c r="G2" s="346"/>
      <c r="H2" s="346"/>
      <c r="I2" s="343"/>
      <c r="J2" s="343"/>
      <c r="K2" s="343"/>
      <c r="L2" s="317"/>
      <c r="M2" s="343"/>
      <c r="N2" s="343"/>
    </row>
    <row r="3" spans="1:18" ht="15.75" x14ac:dyDescent="0.25">
      <c r="A3" s="343"/>
      <c r="B3" s="346"/>
      <c r="C3" s="347" t="s">
        <v>977</v>
      </c>
      <c r="D3" s="346"/>
      <c r="E3" s="346"/>
      <c r="F3" s="346"/>
      <c r="G3" s="346"/>
      <c r="H3" s="346"/>
      <c r="I3" s="343"/>
      <c r="J3" s="343"/>
      <c r="K3" s="343"/>
      <c r="L3" s="317"/>
      <c r="M3" s="343"/>
      <c r="N3" s="343"/>
    </row>
    <row r="4" spans="1:18" ht="15.75" x14ac:dyDescent="0.25">
      <c r="A4" s="343"/>
      <c r="B4" s="346"/>
      <c r="C4" s="345"/>
      <c r="D4" s="346"/>
      <c r="E4" s="346"/>
      <c r="F4" s="346"/>
      <c r="G4" s="346"/>
      <c r="H4" s="346"/>
      <c r="I4" s="343"/>
      <c r="J4" s="343"/>
      <c r="K4" s="343"/>
      <c r="L4" s="317"/>
      <c r="M4" s="343"/>
      <c r="N4" s="343"/>
    </row>
    <row r="5" spans="1:18" ht="15.75" x14ac:dyDescent="0.25">
      <c r="A5" s="425"/>
      <c r="B5" s="425"/>
      <c r="C5" s="425"/>
      <c r="D5" s="348"/>
      <c r="E5" s="348"/>
      <c r="F5" s="348"/>
      <c r="G5" s="348"/>
      <c r="H5" s="348"/>
      <c r="I5" s="317"/>
      <c r="J5" s="317"/>
      <c r="K5" s="317"/>
      <c r="L5" s="317"/>
      <c r="M5" s="343"/>
      <c r="N5" s="343"/>
    </row>
    <row r="6" spans="1:18" ht="15.75" x14ac:dyDescent="0.25">
      <c r="A6" s="425"/>
      <c r="B6" s="425"/>
      <c r="C6" s="425"/>
      <c r="D6" s="348"/>
      <c r="E6" s="348"/>
      <c r="F6" s="348"/>
      <c r="G6" s="348"/>
      <c r="H6" s="348"/>
      <c r="I6" s="317"/>
      <c r="J6" s="317"/>
      <c r="K6" s="317"/>
      <c r="L6" s="317"/>
      <c r="M6" s="343"/>
      <c r="N6" s="343"/>
    </row>
    <row r="7" spans="1:18" ht="59.25" customHeight="1" x14ac:dyDescent="0.25">
      <c r="A7" s="349" t="s">
        <v>978</v>
      </c>
      <c r="B7" s="350" t="s">
        <v>979</v>
      </c>
      <c r="C7" s="350" t="s">
        <v>980</v>
      </c>
      <c r="D7" s="350" t="s">
        <v>981</v>
      </c>
      <c r="E7" s="349" t="s">
        <v>982</v>
      </c>
      <c r="F7" s="350" t="s">
        <v>267</v>
      </c>
      <c r="G7" s="350" t="s">
        <v>971</v>
      </c>
      <c r="H7" s="350" t="s">
        <v>739</v>
      </c>
      <c r="I7" s="350" t="s">
        <v>217</v>
      </c>
      <c r="J7" s="350" t="s">
        <v>216</v>
      </c>
      <c r="K7" s="350" t="s">
        <v>389</v>
      </c>
      <c r="L7" s="349" t="s">
        <v>983</v>
      </c>
      <c r="M7" s="349"/>
      <c r="N7" s="351"/>
      <c r="O7" s="352"/>
      <c r="P7" s="14"/>
      <c r="Q7" s="14"/>
      <c r="R7" s="14"/>
    </row>
    <row r="8" spans="1:18" s="16" customFormat="1" ht="18.75" x14ac:dyDescent="0.3">
      <c r="A8" s="49"/>
      <c r="B8" s="49"/>
      <c r="C8" s="255" t="s">
        <v>984</v>
      </c>
      <c r="D8" s="350"/>
      <c r="E8" s="350"/>
      <c r="F8" s="353">
        <v>250000</v>
      </c>
      <c r="G8" s="353">
        <v>250000</v>
      </c>
      <c r="H8" s="353">
        <f t="shared" ref="H8:H41" si="0">E8+F8+G8</f>
        <v>500000</v>
      </c>
      <c r="I8" s="354"/>
      <c r="J8" s="354"/>
      <c r="K8" s="354"/>
      <c r="L8" s="354"/>
      <c r="M8" s="354"/>
      <c r="N8" s="355"/>
      <c r="O8" s="27"/>
      <c r="P8" s="27"/>
      <c r="Q8" s="27"/>
      <c r="R8" s="27"/>
    </row>
    <row r="9" spans="1:18" s="16" customFormat="1" ht="18.75" x14ac:dyDescent="0.3">
      <c r="A9" s="49"/>
      <c r="B9" s="49"/>
      <c r="C9" s="255" t="s">
        <v>923</v>
      </c>
      <c r="D9" s="350"/>
      <c r="E9" s="350"/>
      <c r="F9" s="353">
        <v>300000</v>
      </c>
      <c r="G9" s="353">
        <v>300000</v>
      </c>
      <c r="H9" s="353">
        <f t="shared" si="0"/>
        <v>600000</v>
      </c>
      <c r="I9" s="354"/>
      <c r="J9" s="354"/>
      <c r="K9" s="354"/>
      <c r="L9" s="354"/>
      <c r="M9" s="356"/>
      <c r="N9" s="355"/>
      <c r="O9" s="27"/>
      <c r="P9" s="27"/>
      <c r="Q9" s="27"/>
      <c r="R9" s="27"/>
    </row>
    <row r="10" spans="1:18" s="16" customFormat="1" ht="18.75" x14ac:dyDescent="0.3">
      <c r="A10" s="49"/>
      <c r="B10" s="49" t="s">
        <v>985</v>
      </c>
      <c r="C10" s="255" t="s">
        <v>986</v>
      </c>
      <c r="D10" s="350"/>
      <c r="E10" s="350"/>
      <c r="F10" s="353">
        <v>220000</v>
      </c>
      <c r="G10" s="353">
        <v>220000</v>
      </c>
      <c r="H10" s="353">
        <f t="shared" si="0"/>
        <v>440000</v>
      </c>
      <c r="I10" s="354"/>
      <c r="J10" s="354"/>
      <c r="K10" s="354"/>
      <c r="L10" s="354"/>
      <c r="M10" s="356"/>
      <c r="N10" s="355"/>
      <c r="O10" s="27"/>
      <c r="P10" s="27"/>
      <c r="Q10" s="27"/>
      <c r="R10" s="27"/>
    </row>
    <row r="11" spans="1:18" s="16" customFormat="1" ht="18.75" x14ac:dyDescent="0.3">
      <c r="A11" s="49"/>
      <c r="B11" s="49"/>
      <c r="C11" s="255" t="s">
        <v>987</v>
      </c>
      <c r="D11" s="350"/>
      <c r="E11" s="350"/>
      <c r="F11" s="353">
        <v>180000</v>
      </c>
      <c r="G11" s="353">
        <v>180000</v>
      </c>
      <c r="H11" s="353">
        <f t="shared" si="0"/>
        <v>360000</v>
      </c>
      <c r="I11" s="354"/>
      <c r="J11" s="354"/>
      <c r="K11" s="354"/>
      <c r="L11" s="354"/>
      <c r="M11" s="356"/>
      <c r="N11" s="355"/>
      <c r="O11" s="27"/>
      <c r="P11" s="27"/>
      <c r="Q11" s="27"/>
      <c r="R11" s="27"/>
    </row>
    <row r="12" spans="1:18" s="16" customFormat="1" ht="18.75" x14ac:dyDescent="0.3">
      <c r="A12" s="49"/>
      <c r="B12" s="49"/>
      <c r="C12" s="255" t="s">
        <v>988</v>
      </c>
      <c r="D12" s="350"/>
      <c r="E12" s="350"/>
      <c r="F12" s="353">
        <v>150000</v>
      </c>
      <c r="G12" s="353">
        <v>150000</v>
      </c>
      <c r="H12" s="353">
        <f t="shared" si="0"/>
        <v>300000</v>
      </c>
      <c r="I12" s="354"/>
      <c r="J12" s="354"/>
      <c r="K12" s="354"/>
      <c r="L12" s="354"/>
      <c r="M12" s="356"/>
      <c r="N12" s="355"/>
      <c r="O12" s="27"/>
      <c r="P12" s="27"/>
      <c r="Q12" s="27"/>
      <c r="R12" s="27"/>
    </row>
    <row r="13" spans="1:18" s="16" customFormat="1" ht="18.75" x14ac:dyDescent="0.3">
      <c r="A13" s="49"/>
      <c r="B13" s="49"/>
      <c r="C13" s="255" t="s">
        <v>989</v>
      </c>
      <c r="D13" s="350"/>
      <c r="E13" s="350"/>
      <c r="F13" s="353">
        <v>115006</v>
      </c>
      <c r="G13" s="353">
        <v>115006</v>
      </c>
      <c r="H13" s="353">
        <f t="shared" si="0"/>
        <v>230012</v>
      </c>
      <c r="I13" s="354"/>
      <c r="J13" s="354"/>
      <c r="K13" s="354"/>
      <c r="L13" s="354"/>
      <c r="M13" s="356"/>
      <c r="N13" s="355"/>
      <c r="O13" s="27"/>
      <c r="P13" s="27"/>
      <c r="Q13" s="27"/>
      <c r="R13" s="27"/>
    </row>
    <row r="14" spans="1:18" s="16" customFormat="1" ht="18.75" x14ac:dyDescent="0.3">
      <c r="A14" s="49"/>
      <c r="B14" s="49"/>
      <c r="C14" s="255" t="s">
        <v>990</v>
      </c>
      <c r="D14" s="350"/>
      <c r="E14" s="350"/>
      <c r="F14" s="353">
        <v>15000</v>
      </c>
      <c r="G14" s="353">
        <v>17000</v>
      </c>
      <c r="H14" s="353">
        <f t="shared" si="0"/>
        <v>32000</v>
      </c>
      <c r="I14" s="354"/>
      <c r="J14" s="354"/>
      <c r="K14" s="354"/>
      <c r="L14" s="354"/>
      <c r="M14" s="356"/>
      <c r="N14" s="355"/>
      <c r="O14" s="27"/>
      <c r="P14" s="27"/>
      <c r="Q14" s="27"/>
      <c r="R14" s="27"/>
    </row>
    <row r="15" spans="1:18" s="16" customFormat="1" ht="18.75" x14ac:dyDescent="0.3">
      <c r="A15" s="49"/>
      <c r="B15" s="49"/>
      <c r="C15" s="255" t="s">
        <v>991</v>
      </c>
      <c r="D15" s="350"/>
      <c r="E15" s="350"/>
      <c r="F15" s="357">
        <v>25000</v>
      </c>
      <c r="G15" s="357">
        <v>25000</v>
      </c>
      <c r="H15" s="353">
        <f t="shared" si="0"/>
        <v>50000</v>
      </c>
      <c r="I15" s="354"/>
      <c r="J15" s="354"/>
      <c r="K15" s="354"/>
      <c r="L15" s="354"/>
      <c r="M15" s="356"/>
      <c r="N15" s="355"/>
      <c r="O15" s="27"/>
      <c r="P15" s="27"/>
      <c r="Q15" s="27"/>
      <c r="R15" s="27"/>
    </row>
    <row r="16" spans="1:18" s="16" customFormat="1" ht="18.75" x14ac:dyDescent="0.3">
      <c r="A16" s="358"/>
      <c r="B16" s="358"/>
      <c r="C16" s="359"/>
      <c r="D16" s="360"/>
      <c r="E16" s="360"/>
      <c r="F16" s="361"/>
      <c r="G16" s="361"/>
      <c r="H16" s="353">
        <f t="shared" si="0"/>
        <v>0</v>
      </c>
      <c r="I16" s="354"/>
      <c r="J16" s="354"/>
      <c r="K16" s="354"/>
      <c r="L16" s="354"/>
      <c r="M16" s="356"/>
      <c r="N16" s="355"/>
      <c r="O16" s="27"/>
      <c r="P16" s="27"/>
      <c r="Q16" s="27"/>
      <c r="R16" s="27"/>
    </row>
    <row r="17" spans="1:20" s="16" customFormat="1" ht="18.75" x14ac:dyDescent="0.3">
      <c r="A17" s="362"/>
      <c r="B17" s="363">
        <v>43542</v>
      </c>
      <c r="C17" s="255" t="s">
        <v>771</v>
      </c>
      <c r="D17" s="255" t="s">
        <v>992</v>
      </c>
      <c r="E17" s="255">
        <v>210000</v>
      </c>
      <c r="F17" s="256">
        <v>210000</v>
      </c>
      <c r="G17" s="256">
        <v>210000</v>
      </c>
      <c r="H17" s="353">
        <f t="shared" si="0"/>
        <v>630000</v>
      </c>
      <c r="I17" s="256">
        <f t="shared" ref="I17:I40" si="1">F17*5%</f>
        <v>10500</v>
      </c>
      <c r="J17" s="256">
        <f>F17*10%</f>
        <v>21000</v>
      </c>
      <c r="K17" s="256">
        <f>F17*1%</f>
        <v>2100</v>
      </c>
      <c r="L17" s="256">
        <f>F17-I17-J17-K17</f>
        <v>176400</v>
      </c>
      <c r="M17" s="364"/>
      <c r="N17" s="355"/>
      <c r="O17" s="227"/>
      <c r="P17" s="227">
        <f>L17</f>
        <v>176400</v>
      </c>
      <c r="Q17" s="227"/>
      <c r="R17" s="227"/>
    </row>
    <row r="18" spans="1:20" s="16" customFormat="1" ht="18.75" x14ac:dyDescent="0.3">
      <c r="A18" s="362"/>
      <c r="B18" s="363">
        <v>43542</v>
      </c>
      <c r="C18" s="255" t="s">
        <v>776</v>
      </c>
      <c r="D18" s="255" t="s">
        <v>992</v>
      </c>
      <c r="E18" s="255"/>
      <c r="F18" s="256">
        <v>210000</v>
      </c>
      <c r="G18" s="256"/>
      <c r="H18" s="353">
        <f t="shared" si="0"/>
        <v>210000</v>
      </c>
      <c r="I18" s="256">
        <f t="shared" si="1"/>
        <v>10500</v>
      </c>
      <c r="J18" s="256">
        <f>F18*10%</f>
        <v>21000</v>
      </c>
      <c r="K18" s="256">
        <f>F18*1%</f>
        <v>2100</v>
      </c>
      <c r="L18" s="256">
        <f>F18-I18-J18-K18</f>
        <v>176400</v>
      </c>
      <c r="M18" s="364"/>
      <c r="N18" s="355"/>
      <c r="O18" s="227"/>
      <c r="P18" s="227"/>
      <c r="Q18" s="227"/>
      <c r="R18" s="227"/>
    </row>
    <row r="19" spans="1:20" s="16" customFormat="1" ht="18.75" x14ac:dyDescent="0.3">
      <c r="A19" s="362"/>
      <c r="B19" s="363">
        <v>43542</v>
      </c>
      <c r="C19" s="255" t="s">
        <v>993</v>
      </c>
      <c r="D19" s="255" t="s">
        <v>992</v>
      </c>
      <c r="E19" s="255"/>
      <c r="F19" s="256">
        <v>210000</v>
      </c>
      <c r="G19" s="256"/>
      <c r="H19" s="353">
        <f t="shared" si="0"/>
        <v>210000</v>
      </c>
      <c r="I19" s="256">
        <f t="shared" si="1"/>
        <v>10500</v>
      </c>
      <c r="J19" s="256">
        <f>F19*10%</f>
        <v>21000</v>
      </c>
      <c r="K19" s="256">
        <f>F19*1%</f>
        <v>2100</v>
      </c>
      <c r="L19" s="256">
        <f>F19-I19-J19-K19</f>
        <v>176400</v>
      </c>
      <c r="M19" s="364"/>
      <c r="N19" s="355"/>
      <c r="O19" s="227"/>
      <c r="P19" s="227">
        <f t="shared" ref="P19:P28" si="2">L19</f>
        <v>176400</v>
      </c>
      <c r="Q19" s="227"/>
      <c r="R19" s="227"/>
      <c r="S19" s="226"/>
    </row>
    <row r="20" spans="1:20" s="16" customFormat="1" ht="18.75" x14ac:dyDescent="0.3">
      <c r="A20" s="362"/>
      <c r="B20" s="363">
        <v>43542</v>
      </c>
      <c r="C20" s="255" t="s">
        <v>769</v>
      </c>
      <c r="D20" s="255" t="s">
        <v>992</v>
      </c>
      <c r="E20" s="255">
        <v>210000</v>
      </c>
      <c r="F20" s="256">
        <v>210000</v>
      </c>
      <c r="G20" s="256"/>
      <c r="H20" s="353">
        <f t="shared" si="0"/>
        <v>420000</v>
      </c>
      <c r="I20" s="256">
        <f t="shared" si="1"/>
        <v>10500</v>
      </c>
      <c r="J20" s="256">
        <f>F20*10%</f>
        <v>21000</v>
      </c>
      <c r="K20" s="256">
        <f>F20*1%</f>
        <v>2100</v>
      </c>
      <c r="L20" s="256">
        <f>F20-I20-J20-K20</f>
        <v>176400</v>
      </c>
      <c r="M20" s="364"/>
      <c r="N20" s="355"/>
      <c r="O20" s="227"/>
      <c r="P20" s="227">
        <f t="shared" si="2"/>
        <v>176400</v>
      </c>
      <c r="Q20" s="227"/>
      <c r="R20" s="227"/>
      <c r="S20" s="226"/>
    </row>
    <row r="21" spans="1:20" s="16" customFormat="1" ht="18.75" x14ac:dyDescent="0.3">
      <c r="A21" s="365"/>
      <c r="B21" s="366" t="s">
        <v>994</v>
      </c>
      <c r="C21" s="366"/>
      <c r="D21" s="367"/>
      <c r="E21" s="367"/>
      <c r="F21" s="368"/>
      <c r="G21" s="368"/>
      <c r="H21" s="353">
        <f t="shared" si="0"/>
        <v>0</v>
      </c>
      <c r="I21" s="202">
        <f t="shared" si="1"/>
        <v>0</v>
      </c>
      <c r="J21" s="367"/>
      <c r="K21" s="367"/>
      <c r="L21" s="202"/>
      <c r="M21" s="27"/>
      <c r="N21" s="27"/>
      <c r="O21" s="227"/>
      <c r="P21" s="227">
        <f t="shared" si="2"/>
        <v>0</v>
      </c>
      <c r="Q21" s="227"/>
      <c r="R21" s="227"/>
      <c r="S21" s="27"/>
    </row>
    <row r="22" spans="1:20" s="16" customFormat="1" ht="18.75" x14ac:dyDescent="0.3">
      <c r="A22" s="362"/>
      <c r="B22" s="363">
        <v>43542</v>
      </c>
      <c r="C22" s="255" t="s">
        <v>931</v>
      </c>
      <c r="D22" s="255" t="s">
        <v>994</v>
      </c>
      <c r="E22" s="255">
        <v>200000</v>
      </c>
      <c r="F22" s="256">
        <v>200000</v>
      </c>
      <c r="G22" s="256"/>
      <c r="H22" s="353">
        <f t="shared" si="0"/>
        <v>400000</v>
      </c>
      <c r="I22" s="256">
        <f t="shared" si="1"/>
        <v>10000</v>
      </c>
      <c r="J22" s="256">
        <f>F22*10%</f>
        <v>20000</v>
      </c>
      <c r="K22" s="256">
        <f>F22*1%</f>
        <v>2000</v>
      </c>
      <c r="L22" s="256">
        <f>F22-I22-J22-K22</f>
        <v>168000</v>
      </c>
      <c r="M22" s="369"/>
      <c r="N22" s="370"/>
      <c r="O22" s="227"/>
      <c r="P22" s="227">
        <f t="shared" si="2"/>
        <v>168000</v>
      </c>
      <c r="Q22" s="227"/>
      <c r="R22" s="227"/>
      <c r="S22" s="27"/>
    </row>
    <row r="23" spans="1:20" s="16" customFormat="1" ht="18.75" x14ac:dyDescent="0.3">
      <c r="A23" s="365"/>
      <c r="B23" s="367" t="s">
        <v>995</v>
      </c>
      <c r="C23" s="367"/>
      <c r="D23" s="367"/>
      <c r="E23" s="367"/>
      <c r="F23" s="368"/>
      <c r="G23" s="368"/>
      <c r="H23" s="353">
        <f t="shared" si="0"/>
        <v>0</v>
      </c>
      <c r="I23" s="202">
        <f t="shared" si="1"/>
        <v>0</v>
      </c>
      <c r="J23" s="367"/>
      <c r="K23" s="367"/>
      <c r="L23" s="367"/>
      <c r="M23" s="27"/>
      <c r="N23" s="27"/>
      <c r="O23" s="227"/>
      <c r="P23" s="227">
        <f t="shared" si="2"/>
        <v>0</v>
      </c>
      <c r="Q23" s="227"/>
      <c r="R23" s="227"/>
      <c r="S23" s="27"/>
    </row>
    <row r="24" spans="1:20" s="16" customFormat="1" ht="18.75" x14ac:dyDescent="0.3">
      <c r="A24" s="362"/>
      <c r="B24" s="363">
        <v>43542</v>
      </c>
      <c r="C24" s="255" t="s">
        <v>672</v>
      </c>
      <c r="D24" s="255" t="s">
        <v>995</v>
      </c>
      <c r="E24" s="255"/>
      <c r="F24" s="256">
        <v>200000</v>
      </c>
      <c r="G24" s="256"/>
      <c r="H24" s="353">
        <f t="shared" si="0"/>
        <v>200000</v>
      </c>
      <c r="I24" s="256">
        <f t="shared" si="1"/>
        <v>10000</v>
      </c>
      <c r="J24" s="256">
        <f>F24*10%</f>
        <v>20000</v>
      </c>
      <c r="K24" s="256">
        <f>F24*1%</f>
        <v>2000</v>
      </c>
      <c r="L24" s="256">
        <f>F24-I24-J24-K24</f>
        <v>168000</v>
      </c>
      <c r="M24" s="364"/>
      <c r="N24" s="355"/>
      <c r="O24" s="227"/>
      <c r="P24" s="227">
        <f t="shared" si="2"/>
        <v>168000</v>
      </c>
      <c r="Q24" s="227"/>
      <c r="R24" s="227"/>
      <c r="S24" s="226"/>
    </row>
    <row r="25" spans="1:20" s="16" customFormat="1" ht="18.75" x14ac:dyDescent="0.3">
      <c r="A25" s="365"/>
      <c r="B25" s="371" t="s">
        <v>996</v>
      </c>
      <c r="C25" s="366"/>
      <c r="D25" s="366"/>
      <c r="E25" s="366"/>
      <c r="F25" s="366"/>
      <c r="G25" s="368"/>
      <c r="H25" s="353">
        <f t="shared" si="0"/>
        <v>0</v>
      </c>
      <c r="I25" s="202">
        <f t="shared" si="1"/>
        <v>0</v>
      </c>
      <c r="J25" s="367"/>
      <c r="K25" s="367"/>
      <c r="L25" s="367"/>
      <c r="M25" s="27"/>
      <c r="N25" s="27"/>
      <c r="O25" s="227"/>
      <c r="P25" s="227">
        <f t="shared" si="2"/>
        <v>0</v>
      </c>
      <c r="Q25" s="227"/>
      <c r="R25" s="227"/>
      <c r="S25" s="226"/>
    </row>
    <row r="26" spans="1:20" s="16" customFormat="1" ht="18.75" x14ac:dyDescent="0.3">
      <c r="A26" s="362"/>
      <c r="B26" s="363">
        <v>43542</v>
      </c>
      <c r="C26" s="255" t="s">
        <v>924</v>
      </c>
      <c r="D26" s="255" t="s">
        <v>996</v>
      </c>
      <c r="E26" s="255"/>
      <c r="F26" s="256">
        <v>100000</v>
      </c>
      <c r="G26" s="256">
        <v>100000</v>
      </c>
      <c r="H26" s="353">
        <f t="shared" si="0"/>
        <v>200000</v>
      </c>
      <c r="I26" s="256">
        <f t="shared" si="1"/>
        <v>5000</v>
      </c>
      <c r="J26" s="256">
        <f>F26*10%</f>
        <v>10000</v>
      </c>
      <c r="K26" s="256">
        <f>F26*1%</f>
        <v>1000</v>
      </c>
      <c r="L26" s="256">
        <f>F26-I26-J26-K26</f>
        <v>84000</v>
      </c>
      <c r="M26" s="364"/>
      <c r="N26" s="355"/>
      <c r="O26" s="227"/>
      <c r="P26" s="227"/>
      <c r="Q26" s="227"/>
      <c r="R26" s="227"/>
      <c r="S26" s="226"/>
    </row>
    <row r="27" spans="1:20" s="16" customFormat="1" ht="18.75" x14ac:dyDescent="0.3">
      <c r="A27" s="365"/>
      <c r="B27" s="371" t="s">
        <v>997</v>
      </c>
      <c r="C27" s="366"/>
      <c r="D27" s="366"/>
      <c r="E27" s="366"/>
      <c r="F27" s="366"/>
      <c r="G27" s="368"/>
      <c r="H27" s="353">
        <f t="shared" si="0"/>
        <v>0</v>
      </c>
      <c r="I27" s="202">
        <f t="shared" si="1"/>
        <v>0</v>
      </c>
      <c r="J27" s="367"/>
      <c r="K27" s="367"/>
      <c r="L27" s="367"/>
      <c r="M27" s="27"/>
      <c r="N27" s="27"/>
      <c r="O27" s="227"/>
      <c r="P27" s="227">
        <f t="shared" si="2"/>
        <v>0</v>
      </c>
      <c r="Q27" s="227"/>
      <c r="R27" s="227"/>
    </row>
    <row r="28" spans="1:20" s="16" customFormat="1" ht="18.75" x14ac:dyDescent="0.3">
      <c r="A28" s="362"/>
      <c r="B28" s="363">
        <v>43542</v>
      </c>
      <c r="C28" s="255" t="s">
        <v>208</v>
      </c>
      <c r="D28" s="255" t="s">
        <v>783</v>
      </c>
      <c r="E28" s="255"/>
      <c r="F28" s="256">
        <v>127220</v>
      </c>
      <c r="G28" s="256"/>
      <c r="H28" s="353">
        <f t="shared" si="0"/>
        <v>127220</v>
      </c>
      <c r="I28" s="256">
        <f t="shared" si="1"/>
        <v>6361</v>
      </c>
      <c r="J28" s="256">
        <f>F28*10%</f>
        <v>12722</v>
      </c>
      <c r="K28" s="256">
        <f>F28*1%</f>
        <v>1272.2</v>
      </c>
      <c r="L28" s="256">
        <f>F28-I28-J28-K28</f>
        <v>106864.8</v>
      </c>
      <c r="M28" s="372"/>
      <c r="N28" s="355"/>
      <c r="O28" s="227"/>
      <c r="P28" s="227">
        <f t="shared" si="2"/>
        <v>106864.8</v>
      </c>
      <c r="Q28" s="227"/>
      <c r="R28" s="227"/>
    </row>
    <row r="29" spans="1:20" s="16" customFormat="1" ht="18.75" x14ac:dyDescent="0.3">
      <c r="B29" s="27"/>
      <c r="C29" s="181"/>
      <c r="D29" s="255"/>
      <c r="E29" s="255"/>
      <c r="F29" s="255"/>
      <c r="G29" s="275"/>
      <c r="H29" s="353">
        <f t="shared" si="0"/>
        <v>0</v>
      </c>
      <c r="I29" s="181">
        <f t="shared" si="1"/>
        <v>0</v>
      </c>
      <c r="J29" s="256"/>
      <c r="K29" s="256"/>
      <c r="L29" s="255"/>
      <c r="M29" s="27"/>
      <c r="N29" s="27"/>
      <c r="O29" s="227"/>
      <c r="P29" s="227"/>
      <c r="Q29" s="227"/>
      <c r="R29" s="227"/>
      <c r="S29" s="226"/>
    </row>
    <row r="30" spans="1:20" s="16" customFormat="1" ht="18.75" x14ac:dyDescent="0.3">
      <c r="A30" s="362"/>
      <c r="B30" s="363"/>
      <c r="C30" s="172" t="s">
        <v>925</v>
      </c>
      <c r="D30" s="255" t="s">
        <v>774</v>
      </c>
      <c r="E30" s="255"/>
      <c r="F30" s="256">
        <v>279000</v>
      </c>
      <c r="G30" s="275"/>
      <c r="H30" s="353">
        <f t="shared" si="0"/>
        <v>279000</v>
      </c>
      <c r="I30" s="256">
        <f t="shared" si="1"/>
        <v>13950</v>
      </c>
      <c r="J30" s="256">
        <f t="shared" ref="J30:J40" si="3">F30*10%</f>
        <v>27900</v>
      </c>
      <c r="K30" s="256">
        <f t="shared" ref="K30:K40" si="4">F30*1%</f>
        <v>2790</v>
      </c>
      <c r="L30" s="256">
        <f t="shared" ref="L30:L40" si="5">F30-I30-J30-K30</f>
        <v>234360</v>
      </c>
      <c r="M30" s="373"/>
      <c r="N30" s="374"/>
      <c r="O30" s="227"/>
      <c r="P30" s="227"/>
      <c r="Q30" s="227"/>
      <c r="R30" s="227"/>
      <c r="S30" s="226"/>
    </row>
    <row r="31" spans="1:20" s="16" customFormat="1" ht="18.75" x14ac:dyDescent="0.3">
      <c r="A31" s="362"/>
      <c r="B31" s="363"/>
      <c r="C31" s="172" t="s">
        <v>788</v>
      </c>
      <c r="D31" s="255" t="s">
        <v>774</v>
      </c>
      <c r="E31" s="255"/>
      <c r="F31" s="256">
        <v>150000</v>
      </c>
      <c r="G31" s="275"/>
      <c r="H31" s="353">
        <f t="shared" si="0"/>
        <v>150000</v>
      </c>
      <c r="I31" s="256">
        <f t="shared" si="1"/>
        <v>7500</v>
      </c>
      <c r="J31" s="256">
        <f t="shared" si="3"/>
        <v>15000</v>
      </c>
      <c r="K31" s="256">
        <f t="shared" si="4"/>
        <v>1500</v>
      </c>
      <c r="L31" s="256">
        <f t="shared" si="5"/>
        <v>126000</v>
      </c>
      <c r="M31" s="373"/>
      <c r="N31" s="374"/>
      <c r="O31" s="227"/>
      <c r="P31" s="227"/>
      <c r="Q31" s="227"/>
      <c r="R31" s="227"/>
      <c r="S31" s="226"/>
    </row>
    <row r="32" spans="1:20" s="16" customFormat="1" ht="18.75" x14ac:dyDescent="0.3">
      <c r="A32" s="362"/>
      <c r="B32" s="363"/>
      <c r="C32" s="172" t="s">
        <v>771</v>
      </c>
      <c r="D32" s="255" t="s">
        <v>774</v>
      </c>
      <c r="E32" s="256">
        <v>20000</v>
      </c>
      <c r="F32" s="256"/>
      <c r="G32" s="275"/>
      <c r="H32" s="353">
        <f t="shared" si="0"/>
        <v>20000</v>
      </c>
      <c r="I32" s="256">
        <f t="shared" si="1"/>
        <v>0</v>
      </c>
      <c r="J32" s="256">
        <f t="shared" si="3"/>
        <v>0</v>
      </c>
      <c r="K32" s="256">
        <f t="shared" si="4"/>
        <v>0</v>
      </c>
      <c r="L32" s="256">
        <f t="shared" si="5"/>
        <v>0</v>
      </c>
      <c r="M32" s="373"/>
      <c r="N32" s="374"/>
      <c r="O32" s="227"/>
      <c r="P32" s="227"/>
      <c r="Q32" s="227"/>
      <c r="R32" s="227"/>
      <c r="T32" s="226"/>
    </row>
    <row r="33" spans="1:20" s="16" customFormat="1" ht="18.75" x14ac:dyDescent="0.3">
      <c r="A33" s="362"/>
      <c r="B33" s="363"/>
      <c r="C33" s="172" t="s">
        <v>776</v>
      </c>
      <c r="D33" s="255" t="s">
        <v>774</v>
      </c>
      <c r="E33" s="256">
        <v>40000</v>
      </c>
      <c r="F33" s="256"/>
      <c r="G33" s="275"/>
      <c r="H33" s="353">
        <f t="shared" si="0"/>
        <v>40000</v>
      </c>
      <c r="I33" s="256">
        <f t="shared" si="1"/>
        <v>0</v>
      </c>
      <c r="J33" s="256">
        <f t="shared" si="3"/>
        <v>0</v>
      </c>
      <c r="K33" s="256">
        <f t="shared" si="4"/>
        <v>0</v>
      </c>
      <c r="L33" s="256">
        <f t="shared" si="5"/>
        <v>0</v>
      </c>
      <c r="M33" s="373"/>
      <c r="N33" s="374"/>
      <c r="O33" s="227"/>
      <c r="P33" s="227"/>
      <c r="Q33" s="227"/>
      <c r="R33" s="227"/>
      <c r="T33" s="226"/>
    </row>
    <row r="34" spans="1:20" s="16" customFormat="1" ht="18.75" x14ac:dyDescent="0.3">
      <c r="A34" s="362"/>
      <c r="B34" s="363"/>
      <c r="C34" s="172" t="s">
        <v>670</v>
      </c>
      <c r="D34" s="255" t="s">
        <v>774</v>
      </c>
      <c r="E34" s="256"/>
      <c r="F34" s="256"/>
      <c r="G34" s="275"/>
      <c r="H34" s="353">
        <f t="shared" si="0"/>
        <v>0</v>
      </c>
      <c r="I34" s="256">
        <f t="shared" si="1"/>
        <v>0</v>
      </c>
      <c r="J34" s="256">
        <f t="shared" si="3"/>
        <v>0</v>
      </c>
      <c r="K34" s="256">
        <f t="shared" si="4"/>
        <v>0</v>
      </c>
      <c r="L34" s="256">
        <f t="shared" si="5"/>
        <v>0</v>
      </c>
      <c r="M34" s="373"/>
      <c r="N34" s="374"/>
      <c r="O34" s="227"/>
      <c r="P34" s="227"/>
      <c r="Q34" s="227"/>
      <c r="R34" s="227"/>
      <c r="S34" s="226"/>
      <c r="T34" s="226"/>
    </row>
    <row r="35" spans="1:20" s="16" customFormat="1" ht="18.75" x14ac:dyDescent="0.3">
      <c r="A35" s="362"/>
      <c r="B35" s="363"/>
      <c r="C35" s="172" t="s">
        <v>789</v>
      </c>
      <c r="D35" s="255" t="s">
        <v>774</v>
      </c>
      <c r="E35" s="256"/>
      <c r="F35" s="256"/>
      <c r="G35" s="275"/>
      <c r="H35" s="353">
        <f t="shared" si="0"/>
        <v>0</v>
      </c>
      <c r="I35" s="256">
        <f t="shared" si="1"/>
        <v>0</v>
      </c>
      <c r="J35" s="256">
        <f t="shared" si="3"/>
        <v>0</v>
      </c>
      <c r="K35" s="256">
        <f t="shared" si="4"/>
        <v>0</v>
      </c>
      <c r="L35" s="256">
        <f t="shared" si="5"/>
        <v>0</v>
      </c>
      <c r="M35" s="373"/>
      <c r="N35" s="374"/>
      <c r="O35" s="227"/>
      <c r="P35" s="227"/>
      <c r="Q35" s="227"/>
      <c r="R35" s="227"/>
      <c r="S35" s="226"/>
      <c r="T35" s="226"/>
    </row>
    <row r="36" spans="1:20" s="16" customFormat="1" ht="18.75" x14ac:dyDescent="0.3">
      <c r="A36" s="362"/>
      <c r="B36" s="363"/>
      <c r="C36" s="172" t="s">
        <v>951</v>
      </c>
      <c r="D36" s="172" t="s">
        <v>774</v>
      </c>
      <c r="E36" s="275"/>
      <c r="F36" s="256"/>
      <c r="G36" s="256"/>
      <c r="H36" s="353">
        <f t="shared" si="0"/>
        <v>0</v>
      </c>
      <c r="I36" s="256">
        <f t="shared" si="1"/>
        <v>0</v>
      </c>
      <c r="J36" s="256">
        <f t="shared" si="3"/>
        <v>0</v>
      </c>
      <c r="K36" s="256">
        <f t="shared" si="4"/>
        <v>0</v>
      </c>
      <c r="L36" s="256">
        <f t="shared" si="5"/>
        <v>0</v>
      </c>
      <c r="M36" s="373"/>
      <c r="N36" s="374"/>
      <c r="O36" s="227"/>
      <c r="P36" s="227"/>
      <c r="Q36" s="227"/>
      <c r="R36" s="227"/>
      <c r="S36" s="226"/>
      <c r="T36" s="226"/>
    </row>
    <row r="37" spans="1:20" s="16" customFormat="1" ht="18.75" x14ac:dyDescent="0.3">
      <c r="A37" s="362"/>
      <c r="B37" s="363"/>
      <c r="C37" s="172" t="s">
        <v>930</v>
      </c>
      <c r="D37" s="172" t="s">
        <v>774</v>
      </c>
      <c r="E37" s="275">
        <v>20000</v>
      </c>
      <c r="F37" s="256"/>
      <c r="G37" s="256"/>
      <c r="H37" s="353">
        <f t="shared" si="0"/>
        <v>20000</v>
      </c>
      <c r="I37" s="256">
        <f t="shared" si="1"/>
        <v>0</v>
      </c>
      <c r="J37" s="256">
        <f t="shared" si="3"/>
        <v>0</v>
      </c>
      <c r="K37" s="256">
        <f t="shared" si="4"/>
        <v>0</v>
      </c>
      <c r="L37" s="256">
        <f t="shared" si="5"/>
        <v>0</v>
      </c>
      <c r="M37" s="373"/>
      <c r="N37" s="374"/>
      <c r="O37" s="227"/>
      <c r="P37" s="227"/>
      <c r="Q37" s="227"/>
      <c r="R37" s="227"/>
      <c r="S37" s="226"/>
      <c r="T37" s="226"/>
    </row>
    <row r="38" spans="1:20" s="16" customFormat="1" ht="18.75" x14ac:dyDescent="0.3">
      <c r="A38" s="362"/>
      <c r="B38" s="363"/>
      <c r="C38" s="172" t="s">
        <v>241</v>
      </c>
      <c r="D38" s="172" t="s">
        <v>774</v>
      </c>
      <c r="E38" s="172"/>
      <c r="F38" s="256"/>
      <c r="G38" s="181"/>
      <c r="H38" s="353">
        <f t="shared" si="0"/>
        <v>0</v>
      </c>
      <c r="I38" s="256">
        <f t="shared" si="1"/>
        <v>0</v>
      </c>
      <c r="J38" s="256">
        <f t="shared" si="3"/>
        <v>0</v>
      </c>
      <c r="K38" s="256">
        <f t="shared" si="4"/>
        <v>0</v>
      </c>
      <c r="L38" s="256">
        <f t="shared" si="5"/>
        <v>0</v>
      </c>
      <c r="M38" s="373"/>
      <c r="N38" s="374"/>
      <c r="O38" s="227"/>
      <c r="P38" s="227"/>
      <c r="Q38" s="227"/>
      <c r="R38" s="227"/>
      <c r="S38" s="375"/>
      <c r="T38" s="226"/>
    </row>
    <row r="39" spans="1:20" s="16" customFormat="1" ht="18.75" x14ac:dyDescent="0.3">
      <c r="A39" s="362"/>
      <c r="B39" s="363"/>
      <c r="C39" s="172" t="s">
        <v>778</v>
      </c>
      <c r="D39" s="172" t="s">
        <v>774</v>
      </c>
      <c r="E39" s="172"/>
      <c r="F39" s="256"/>
      <c r="G39" s="181"/>
      <c r="H39" s="353">
        <f t="shared" si="0"/>
        <v>0</v>
      </c>
      <c r="I39" s="256">
        <f t="shared" si="1"/>
        <v>0</v>
      </c>
      <c r="J39" s="256">
        <f t="shared" si="3"/>
        <v>0</v>
      </c>
      <c r="K39" s="256">
        <f t="shared" si="4"/>
        <v>0</v>
      </c>
      <c r="L39" s="256">
        <f t="shared" si="5"/>
        <v>0</v>
      </c>
      <c r="M39" s="373"/>
      <c r="N39" s="374"/>
      <c r="O39" s="227"/>
      <c r="P39" s="227"/>
      <c r="Q39" s="227"/>
      <c r="R39" s="227"/>
      <c r="S39" s="226"/>
      <c r="T39" s="226"/>
    </row>
    <row r="40" spans="1:20" s="16" customFormat="1" ht="18.75" x14ac:dyDescent="0.3">
      <c r="A40" s="362"/>
      <c r="B40" s="363"/>
      <c r="C40" s="172" t="s">
        <v>954</v>
      </c>
      <c r="D40" s="172" t="s">
        <v>774</v>
      </c>
      <c r="E40" s="172"/>
      <c r="F40" s="256"/>
      <c r="G40" s="181"/>
      <c r="H40" s="353">
        <f t="shared" si="0"/>
        <v>0</v>
      </c>
      <c r="I40" s="256">
        <f t="shared" si="1"/>
        <v>0</v>
      </c>
      <c r="J40" s="256">
        <f t="shared" si="3"/>
        <v>0</v>
      </c>
      <c r="K40" s="256">
        <f t="shared" si="4"/>
        <v>0</v>
      </c>
      <c r="L40" s="256">
        <f t="shared" si="5"/>
        <v>0</v>
      </c>
      <c r="M40" s="373"/>
      <c r="N40" s="374"/>
      <c r="O40" s="227"/>
      <c r="P40" s="227"/>
      <c r="Q40" s="227"/>
      <c r="R40" s="227"/>
      <c r="S40" s="226"/>
      <c r="T40" s="226"/>
    </row>
    <row r="41" spans="1:20" ht="18.75" x14ac:dyDescent="0.3">
      <c r="A41" s="376"/>
      <c r="B41" s="295"/>
      <c r="C41" s="376"/>
      <c r="D41" s="376"/>
      <c r="E41" s="377">
        <f>SUM(E8:E40)</f>
        <v>700000</v>
      </c>
      <c r="F41" s="377">
        <f>SUM(F8:F40)</f>
        <v>3151226</v>
      </c>
      <c r="G41" s="377">
        <f>SUM(G8:G40)</f>
        <v>1567006</v>
      </c>
      <c r="H41" s="377">
        <f t="shared" si="0"/>
        <v>5418232</v>
      </c>
      <c r="I41" s="378">
        <f t="shared" ref="I41:L41" si="6">SUM(I17:I40)</f>
        <v>94811</v>
      </c>
      <c r="J41" s="378">
        <f t="shared" si="6"/>
        <v>189622</v>
      </c>
      <c r="K41" s="378">
        <f t="shared" si="6"/>
        <v>18962.2</v>
      </c>
      <c r="L41" s="378">
        <f t="shared" si="6"/>
        <v>1592824.8</v>
      </c>
      <c r="M41" s="295">
        <f>SUM(M17:M32)</f>
        <v>0</v>
      </c>
      <c r="N41" s="295">
        <f>SUM(N17:N32)</f>
        <v>0</v>
      </c>
      <c r="O41" s="295">
        <f>SUM(O17:O32)</f>
        <v>0</v>
      </c>
      <c r="P41" s="295">
        <f>SUM(P17:P32)</f>
        <v>972064.8</v>
      </c>
      <c r="Q41" s="227"/>
      <c r="R41" s="227"/>
      <c r="S41" s="379">
        <f>H45-H43-H42</f>
        <v>5411620.1900000004</v>
      </c>
      <c r="T41" s="226"/>
    </row>
    <row r="42" spans="1:20" ht="18.75" x14ac:dyDescent="0.3">
      <c r="F42" s="381"/>
      <c r="G42" s="381" t="s">
        <v>998</v>
      </c>
      <c r="H42" s="381">
        <v>163636</v>
      </c>
      <c r="I42" s="381"/>
      <c r="J42" s="381"/>
      <c r="K42" s="381"/>
      <c r="L42" s="381"/>
      <c r="M42" s="382"/>
      <c r="N42" s="383"/>
      <c r="O42" s="14"/>
      <c r="P42" s="14">
        <v>182300</v>
      </c>
      <c r="Q42" s="14"/>
      <c r="R42" s="14">
        <v>66000</v>
      </c>
      <c r="T42" s="226"/>
    </row>
    <row r="43" spans="1:20" ht="18.75" x14ac:dyDescent="0.3">
      <c r="A43" s="382"/>
      <c r="B43" s="9"/>
      <c r="C43" s="226"/>
      <c r="F43" s="381"/>
      <c r="G43" s="381" t="s">
        <v>999</v>
      </c>
      <c r="H43" s="384">
        <v>17097</v>
      </c>
      <c r="I43" s="381"/>
      <c r="J43" s="381"/>
      <c r="K43" s="381"/>
      <c r="L43" s="381"/>
      <c r="M43" s="382"/>
      <c r="N43" s="383"/>
      <c r="P43" s="9">
        <v>12340</v>
      </c>
      <c r="R43" s="9">
        <v>182500</v>
      </c>
    </row>
    <row r="44" spans="1:20" ht="15.75" x14ac:dyDescent="0.25">
      <c r="A44" s="382"/>
      <c r="B44" s="382"/>
      <c r="D44" s="385"/>
      <c r="E44" s="385"/>
      <c r="F44" s="386"/>
      <c r="G44" s="9" t="s">
        <v>1000</v>
      </c>
      <c r="H44" s="9">
        <v>6611.81</v>
      </c>
      <c r="I44" s="387"/>
      <c r="K44" s="388"/>
      <c r="L44" s="382"/>
      <c r="M44" s="382"/>
      <c r="N44" s="383"/>
      <c r="P44" s="27">
        <v>17900</v>
      </c>
      <c r="R44" s="9">
        <v>1000</v>
      </c>
    </row>
    <row r="45" spans="1:20" ht="15.75" x14ac:dyDescent="0.25">
      <c r="A45" s="382"/>
      <c r="G45" s="387" t="s">
        <v>739</v>
      </c>
      <c r="H45" s="389">
        <f>H41+H42+H43-H44</f>
        <v>5592353.1900000004</v>
      </c>
      <c r="I45" s="380"/>
      <c r="J45" s="380"/>
      <c r="K45" s="380"/>
      <c r="L45" s="380"/>
      <c r="M45" s="382"/>
      <c r="N45" s="383"/>
      <c r="O45" s="9" t="s">
        <v>1001</v>
      </c>
      <c r="P45" s="27">
        <v>82450</v>
      </c>
    </row>
    <row r="46" spans="1:20" ht="15.75" x14ac:dyDescent="0.25">
      <c r="A46" s="382"/>
      <c r="B46" s="382"/>
      <c r="C46" s="385"/>
      <c r="D46" s="390"/>
      <c r="E46" s="390"/>
      <c r="F46" s="391"/>
      <c r="G46" s="382"/>
      <c r="H46" s="382"/>
      <c r="I46" s="392"/>
      <c r="J46" s="388"/>
      <c r="K46" s="382"/>
      <c r="L46" s="382"/>
      <c r="M46" s="382"/>
      <c r="N46" s="382"/>
      <c r="O46" s="9" t="s">
        <v>388</v>
      </c>
      <c r="P46" s="393">
        <v>10000</v>
      </c>
    </row>
    <row r="47" spans="1:20" s="14" customFormat="1" ht="15.75" x14ac:dyDescent="0.25">
      <c r="A47" s="382"/>
      <c r="B47" s="382"/>
      <c r="C47" s="394" t="s">
        <v>1002</v>
      </c>
      <c r="D47" s="301" t="s">
        <v>1003</v>
      </c>
      <c r="E47" s="181" t="s">
        <v>958</v>
      </c>
      <c r="F47" s="181"/>
      <c r="H47" s="27"/>
      <c r="I47" s="382"/>
      <c r="J47" s="382"/>
      <c r="K47" s="382"/>
      <c r="L47" s="382"/>
      <c r="M47" s="382"/>
      <c r="N47" s="382"/>
      <c r="P47" s="14">
        <f>SUM(P41:P46)</f>
        <v>1277054.8</v>
      </c>
    </row>
    <row r="48" spans="1:20" s="14" customFormat="1" ht="15.75" x14ac:dyDescent="0.25">
      <c r="A48" s="382"/>
      <c r="B48" s="382"/>
      <c r="C48" s="125">
        <v>42064000</v>
      </c>
      <c r="D48" s="302">
        <v>21032000</v>
      </c>
      <c r="E48" s="181">
        <v>21030911.620000001</v>
      </c>
      <c r="F48" s="181">
        <f>D48-E48</f>
        <v>1088.3799999989569</v>
      </c>
      <c r="I48" s="382"/>
      <c r="J48" s="382"/>
      <c r="K48" s="382"/>
      <c r="L48" s="382"/>
      <c r="M48" s="382"/>
      <c r="N48" s="382"/>
    </row>
    <row r="49" spans="1:14" s="14" customFormat="1" ht="15.75" x14ac:dyDescent="0.25">
      <c r="A49" s="382"/>
      <c r="B49" s="382"/>
      <c r="C49" s="181"/>
      <c r="D49" s="181">
        <v>10515455.810000001</v>
      </c>
      <c r="E49" s="181">
        <v>9834896.3800000008</v>
      </c>
      <c r="F49" s="181">
        <f>F48+D49-E49</f>
        <v>681647.80999999866</v>
      </c>
      <c r="I49" s="382"/>
      <c r="J49" s="382"/>
      <c r="K49" s="382"/>
      <c r="L49" s="382"/>
      <c r="M49" s="382"/>
      <c r="N49" s="382"/>
    </row>
    <row r="50" spans="1:14" s="14" customFormat="1" ht="15.75" x14ac:dyDescent="0.25">
      <c r="A50" s="382"/>
      <c r="B50" s="382"/>
      <c r="C50" s="181"/>
      <c r="D50" s="181">
        <v>4917448</v>
      </c>
      <c r="E50" s="181">
        <v>6292484</v>
      </c>
      <c r="F50" s="181">
        <f>F49+D50-E50</f>
        <v>-693388.19000000134</v>
      </c>
      <c r="I50" s="382"/>
      <c r="J50" s="382"/>
      <c r="K50" s="382"/>
      <c r="L50" s="382"/>
      <c r="M50" s="382"/>
      <c r="N50" s="382"/>
    </row>
    <row r="51" spans="1:14" s="14" customFormat="1" ht="15.75" x14ac:dyDescent="0.25">
      <c r="A51" s="382"/>
      <c r="B51" s="382"/>
      <c r="C51" s="282">
        <v>42064000</v>
      </c>
      <c r="D51" s="181">
        <f>SUM(D48:D50)</f>
        <v>36464903.810000002</v>
      </c>
      <c r="E51" s="181">
        <f>SUM(E48:E50)</f>
        <v>37158292</v>
      </c>
      <c r="F51" s="181"/>
      <c r="I51" s="382"/>
      <c r="J51" s="382"/>
      <c r="K51" s="382"/>
      <c r="L51" s="382"/>
      <c r="M51" s="382"/>
      <c r="N51" s="382"/>
    </row>
    <row r="52" spans="1:14" s="14" customFormat="1" ht="15.75" x14ac:dyDescent="0.25">
      <c r="A52" s="382" t="s">
        <v>1004</v>
      </c>
      <c r="B52" s="382"/>
      <c r="C52" s="16"/>
      <c r="D52" s="16">
        <f>C48-D51</f>
        <v>5599096.1899999976</v>
      </c>
      <c r="E52" s="16">
        <f>C48-E51</f>
        <v>4905708</v>
      </c>
      <c r="F52" s="181">
        <f>D52-E52</f>
        <v>693388.18999999762</v>
      </c>
      <c r="I52" s="382"/>
      <c r="J52" s="382"/>
      <c r="K52" s="382"/>
      <c r="L52" s="382"/>
      <c r="M52" s="382"/>
      <c r="N52" s="382"/>
    </row>
    <row r="53" spans="1:14" s="14" customFormat="1" ht="15.75" x14ac:dyDescent="0.25">
      <c r="A53" s="382" t="s">
        <v>1005</v>
      </c>
      <c r="B53" s="382"/>
      <c r="C53" s="16" t="s">
        <v>1006</v>
      </c>
      <c r="D53" s="395">
        <v>3146242</v>
      </c>
      <c r="E53" s="27"/>
      <c r="F53" s="16"/>
      <c r="G53" s="16"/>
      <c r="H53" s="16"/>
      <c r="I53" s="382"/>
      <c r="J53" s="382"/>
      <c r="K53" s="382"/>
      <c r="L53" s="382"/>
      <c r="M53" s="382"/>
      <c r="N53" s="382"/>
    </row>
    <row r="54" spans="1:14" s="14" customFormat="1" ht="15.75" x14ac:dyDescent="0.25">
      <c r="A54" s="382"/>
      <c r="B54" s="382"/>
      <c r="C54" s="16" t="s">
        <v>1007</v>
      </c>
      <c r="D54" s="27">
        <v>2452854.19</v>
      </c>
      <c r="E54" s="27"/>
      <c r="F54" s="16"/>
      <c r="G54" s="16"/>
      <c r="H54" s="16"/>
      <c r="I54" s="382"/>
      <c r="J54" s="382"/>
      <c r="K54" s="382"/>
      <c r="L54" s="382"/>
      <c r="M54" s="382"/>
      <c r="N54" s="382"/>
    </row>
    <row r="55" spans="1:14" s="14" customFormat="1" ht="15.75" x14ac:dyDescent="0.25">
      <c r="A55" s="382"/>
      <c r="B55" s="382"/>
      <c r="C55" s="16"/>
      <c r="D55" s="27">
        <v>180733</v>
      </c>
      <c r="E55" s="16"/>
      <c r="G55" s="16"/>
      <c r="H55" s="16"/>
      <c r="I55" s="382"/>
      <c r="J55" s="383"/>
      <c r="K55" s="383"/>
      <c r="L55" s="382"/>
      <c r="M55" s="382"/>
      <c r="N55" s="382"/>
    </row>
    <row r="56" spans="1:14" s="14" customFormat="1" ht="15.75" x14ac:dyDescent="0.25">
      <c r="A56" s="382"/>
      <c r="B56" s="382"/>
      <c r="C56" s="396"/>
      <c r="D56" s="27">
        <f>D54-D55</f>
        <v>2272121.19</v>
      </c>
      <c r="E56" s="390"/>
      <c r="F56" s="391"/>
      <c r="G56" s="382"/>
      <c r="H56" s="382"/>
      <c r="I56" s="382"/>
      <c r="J56" s="382"/>
      <c r="K56" s="382"/>
      <c r="L56" s="382"/>
      <c r="M56" s="382"/>
      <c r="N56" s="382"/>
    </row>
    <row r="57" spans="1:14" s="14" customFormat="1" ht="47.25" x14ac:dyDescent="0.25">
      <c r="A57" s="382"/>
      <c r="B57" s="382"/>
      <c r="C57" s="426"/>
      <c r="D57" s="390" t="s">
        <v>1008</v>
      </c>
      <c r="E57" s="390"/>
      <c r="F57" s="391"/>
      <c r="G57" s="382"/>
      <c r="H57" s="382"/>
      <c r="I57" s="382"/>
      <c r="J57" s="382"/>
      <c r="K57" s="382"/>
      <c r="L57" s="382"/>
      <c r="M57" s="382"/>
      <c r="N57" s="382"/>
    </row>
    <row r="58" spans="1:14" s="14" customFormat="1" ht="15.75" x14ac:dyDescent="0.25">
      <c r="A58" s="382"/>
      <c r="B58" s="382"/>
      <c r="C58" s="426"/>
      <c r="D58" s="390"/>
      <c r="E58" s="390"/>
      <c r="F58" s="391"/>
      <c r="G58" s="382"/>
      <c r="H58" s="382"/>
      <c r="I58" s="382"/>
      <c r="J58" s="382"/>
      <c r="K58" s="382"/>
      <c r="L58" s="382"/>
      <c r="M58" s="382"/>
      <c r="N58" s="382"/>
    </row>
    <row r="59" spans="1:14" s="14" customFormat="1" ht="31.5" x14ac:dyDescent="0.25">
      <c r="A59" s="382"/>
      <c r="B59" s="382"/>
      <c r="C59" s="396"/>
      <c r="D59" s="390" t="s">
        <v>1009</v>
      </c>
      <c r="E59" s="390"/>
      <c r="F59" s="391"/>
      <c r="G59" s="382"/>
      <c r="H59" s="382"/>
      <c r="I59" s="382"/>
      <c r="J59" s="382"/>
      <c r="K59" s="382"/>
      <c r="L59" s="382"/>
      <c r="M59" s="382"/>
      <c r="N59" s="382"/>
    </row>
    <row r="60" spans="1:14" s="14" customFormat="1" ht="15.75" x14ac:dyDescent="0.25">
      <c r="A60" s="382"/>
      <c r="B60" s="382"/>
      <c r="C60" s="396"/>
      <c r="D60" s="390"/>
      <c r="E60" s="390"/>
      <c r="F60" s="391"/>
      <c r="G60" s="382"/>
      <c r="H60" s="382"/>
      <c r="I60" s="382"/>
      <c r="J60" s="382"/>
      <c r="K60" s="382"/>
      <c r="L60" s="382"/>
      <c r="M60" s="382"/>
      <c r="N60" s="382"/>
    </row>
    <row r="61" spans="1:14" s="14" customFormat="1" ht="15.75" x14ac:dyDescent="0.25">
      <c r="A61" s="382"/>
      <c r="B61" s="382"/>
      <c r="C61" s="396"/>
      <c r="D61" s="390"/>
      <c r="E61" s="390"/>
      <c r="F61" s="424"/>
      <c r="G61" s="382"/>
      <c r="H61" s="382"/>
      <c r="I61" s="382"/>
      <c r="J61" s="382"/>
      <c r="K61" s="382"/>
      <c r="L61" s="382"/>
      <c r="M61" s="382"/>
      <c r="N61" s="382"/>
    </row>
    <row r="62" spans="1:14" s="14" customFormat="1" ht="15.75" x14ac:dyDescent="0.25">
      <c r="A62" s="382"/>
      <c r="B62" s="382"/>
      <c r="C62" s="396"/>
      <c r="D62" s="390"/>
      <c r="E62" s="390"/>
      <c r="F62" s="424"/>
      <c r="G62" s="382"/>
      <c r="H62" s="382"/>
      <c r="I62" s="382"/>
      <c r="J62" s="382"/>
      <c r="K62" s="382"/>
      <c r="L62" s="382"/>
      <c r="M62" s="382"/>
      <c r="N62" s="382"/>
    </row>
    <row r="63" spans="1:14" s="14" customFormat="1" ht="15.75" x14ac:dyDescent="0.25">
      <c r="A63" s="382"/>
      <c r="B63" s="382"/>
      <c r="C63" s="396"/>
      <c r="D63" s="390"/>
      <c r="E63" s="390"/>
      <c r="F63" s="424"/>
      <c r="G63" s="382"/>
      <c r="H63" s="382"/>
      <c r="I63" s="382"/>
      <c r="J63" s="382"/>
      <c r="K63" s="382"/>
      <c r="L63" s="382"/>
      <c r="M63" s="382"/>
      <c r="N63" s="382"/>
    </row>
    <row r="64" spans="1:14" s="14" customFormat="1" ht="15.75" x14ac:dyDescent="0.25">
      <c r="A64" s="382"/>
      <c r="B64" s="382"/>
      <c r="C64" s="396"/>
      <c r="D64" s="390"/>
      <c r="E64" s="390"/>
      <c r="F64" s="424"/>
      <c r="G64" s="382"/>
      <c r="H64" s="382"/>
      <c r="I64" s="382"/>
      <c r="J64" s="382"/>
      <c r="K64" s="382"/>
      <c r="L64" s="382"/>
      <c r="M64" s="382"/>
      <c r="N64" s="382"/>
    </row>
    <row r="65" spans="1:14" s="14" customFormat="1" ht="15.75" x14ac:dyDescent="0.25">
      <c r="A65" s="382"/>
      <c r="B65" s="382"/>
      <c r="C65" s="396"/>
      <c r="D65" s="390"/>
      <c r="E65" s="390"/>
      <c r="F65" s="424"/>
      <c r="G65" s="382"/>
      <c r="H65" s="382"/>
      <c r="I65" s="382"/>
      <c r="J65" s="382"/>
      <c r="K65" s="382"/>
      <c r="L65" s="382"/>
      <c r="M65" s="382"/>
      <c r="N65" s="382"/>
    </row>
    <row r="66" spans="1:14" s="14" customFormat="1" ht="15.75" x14ac:dyDescent="0.25">
      <c r="A66" s="382"/>
      <c r="B66" s="382"/>
      <c r="C66" s="396"/>
      <c r="D66" s="390"/>
      <c r="E66" s="390"/>
      <c r="F66" s="424"/>
      <c r="G66" s="382"/>
      <c r="H66" s="382"/>
      <c r="I66" s="382"/>
      <c r="J66" s="382"/>
      <c r="K66" s="382"/>
      <c r="L66" s="382"/>
      <c r="M66" s="382"/>
      <c r="N66" s="382"/>
    </row>
    <row r="67" spans="1:14" s="14" customFormat="1" ht="15.75" x14ac:dyDescent="0.25">
      <c r="A67" s="382"/>
      <c r="B67" s="382"/>
      <c r="C67" s="396"/>
      <c r="D67" s="390"/>
      <c r="E67" s="390"/>
      <c r="F67" s="424"/>
      <c r="G67" s="382"/>
      <c r="H67" s="382"/>
      <c r="I67" s="382"/>
      <c r="J67" s="382"/>
      <c r="K67" s="382"/>
      <c r="L67" s="382"/>
      <c r="M67" s="382"/>
      <c r="N67" s="382"/>
    </row>
    <row r="68" spans="1:14" s="14" customFormat="1" ht="15.75" x14ac:dyDescent="0.25">
      <c r="A68" s="382"/>
      <c r="B68" s="382"/>
      <c r="C68" s="396"/>
      <c r="D68" s="390"/>
      <c r="E68" s="390"/>
      <c r="F68" s="424"/>
      <c r="G68" s="382"/>
      <c r="H68" s="382"/>
      <c r="I68" s="382"/>
      <c r="J68" s="382"/>
      <c r="K68" s="382"/>
      <c r="L68" s="382"/>
      <c r="M68" s="382"/>
      <c r="N68" s="382"/>
    </row>
    <row r="69" spans="1:14" s="14" customFormat="1" ht="15.75" x14ac:dyDescent="0.25">
      <c r="A69" s="382"/>
      <c r="B69" s="397"/>
      <c r="C69" s="396"/>
      <c r="D69" s="390"/>
      <c r="E69" s="390"/>
      <c r="F69" s="424"/>
      <c r="G69" s="387"/>
      <c r="H69" s="387"/>
      <c r="I69" s="387"/>
      <c r="J69" s="387"/>
      <c r="K69" s="387"/>
      <c r="L69" s="397"/>
      <c r="M69" s="387"/>
      <c r="N69" s="398"/>
    </row>
    <row r="70" spans="1:14" s="14" customFormat="1" ht="15.75" x14ac:dyDescent="0.25">
      <c r="A70" s="382"/>
      <c r="B70" s="397"/>
      <c r="C70" s="396"/>
      <c r="D70" s="390"/>
      <c r="E70" s="390"/>
      <c r="F70" s="424"/>
      <c r="G70" s="387"/>
      <c r="H70" s="387"/>
      <c r="I70" s="387"/>
      <c r="J70" s="387"/>
      <c r="K70" s="387"/>
      <c r="L70" s="397"/>
      <c r="M70" s="387"/>
    </row>
    <row r="71" spans="1:14" s="14" customFormat="1" ht="15.75" x14ac:dyDescent="0.25">
      <c r="A71" s="382"/>
      <c r="B71" s="397"/>
      <c r="C71" s="396"/>
      <c r="D71" s="390"/>
      <c r="E71" s="390"/>
      <c r="F71" s="424"/>
      <c r="G71" s="387"/>
      <c r="H71" s="387"/>
      <c r="I71" s="387"/>
      <c r="J71" s="387"/>
      <c r="K71" s="387"/>
      <c r="L71" s="397"/>
      <c r="M71" s="387"/>
    </row>
    <row r="72" spans="1:14" s="14" customFormat="1" ht="15.75" x14ac:dyDescent="0.25">
      <c r="A72" s="382"/>
      <c r="B72" s="397"/>
      <c r="C72" s="396"/>
      <c r="D72" s="390"/>
      <c r="E72" s="390"/>
      <c r="F72" s="424"/>
      <c r="G72" s="387"/>
      <c r="H72" s="387"/>
      <c r="I72" s="387"/>
      <c r="J72" s="387"/>
      <c r="K72" s="387"/>
      <c r="L72" s="397"/>
      <c r="M72" s="387"/>
    </row>
    <row r="73" spans="1:14" s="14" customFormat="1" ht="15.75" x14ac:dyDescent="0.25">
      <c r="A73" s="382"/>
      <c r="B73" s="397"/>
      <c r="C73" s="396"/>
      <c r="D73" s="390"/>
      <c r="E73" s="390"/>
      <c r="F73" s="424"/>
      <c r="G73" s="387"/>
      <c r="H73" s="387"/>
      <c r="I73" s="387"/>
      <c r="J73" s="387"/>
      <c r="K73" s="387"/>
      <c r="L73" s="397"/>
      <c r="M73" s="387"/>
    </row>
    <row r="74" spans="1:14" s="14" customFormat="1" ht="15.75" x14ac:dyDescent="0.25">
      <c r="A74" s="382"/>
      <c r="B74" s="397"/>
      <c r="C74" s="396"/>
      <c r="D74" s="390"/>
      <c r="E74" s="390"/>
      <c r="F74" s="424"/>
      <c r="G74" s="387"/>
      <c r="H74" s="387"/>
      <c r="I74" s="387"/>
      <c r="J74" s="387"/>
      <c r="K74" s="387"/>
      <c r="L74" s="397"/>
      <c r="M74" s="387"/>
    </row>
    <row r="75" spans="1:14" s="14" customFormat="1" ht="15.75" x14ac:dyDescent="0.25">
      <c r="A75" s="382"/>
      <c r="B75" s="397"/>
      <c r="C75" s="396"/>
      <c r="D75" s="390"/>
      <c r="E75" s="390"/>
      <c r="F75" s="424"/>
      <c r="G75" s="387"/>
      <c r="H75" s="387"/>
      <c r="I75" s="387"/>
      <c r="J75" s="387"/>
      <c r="K75" s="387"/>
      <c r="L75" s="397"/>
      <c r="M75" s="387"/>
    </row>
    <row r="76" spans="1:14" s="14" customFormat="1" ht="15.75" x14ac:dyDescent="0.25">
      <c r="A76" s="382"/>
      <c r="B76" s="397"/>
      <c r="C76" s="396"/>
      <c r="D76" s="390"/>
      <c r="E76" s="390"/>
      <c r="F76" s="424"/>
      <c r="G76" s="387"/>
      <c r="H76" s="387"/>
      <c r="I76" s="387"/>
      <c r="J76" s="387"/>
      <c r="K76" s="387"/>
      <c r="L76" s="397"/>
      <c r="M76" s="387"/>
    </row>
    <row r="77" spans="1:14" s="14" customFormat="1" ht="15.75" x14ac:dyDescent="0.25">
      <c r="A77" s="382"/>
      <c r="B77" s="397"/>
      <c r="C77" s="396"/>
      <c r="D77" s="390"/>
      <c r="E77" s="390"/>
      <c r="F77" s="424"/>
      <c r="G77" s="387"/>
      <c r="H77" s="387"/>
      <c r="I77" s="387"/>
      <c r="J77" s="387"/>
      <c r="K77" s="387"/>
      <c r="L77" s="397"/>
      <c r="M77" s="387"/>
    </row>
    <row r="78" spans="1:14" s="14" customFormat="1" ht="15.75" x14ac:dyDescent="0.25">
      <c r="A78" s="382"/>
      <c r="B78" s="397"/>
      <c r="C78" s="396"/>
      <c r="D78" s="390"/>
      <c r="E78" s="390"/>
      <c r="F78" s="424"/>
      <c r="G78" s="387"/>
      <c r="H78" s="387"/>
      <c r="I78" s="387"/>
      <c r="J78" s="387"/>
      <c r="K78" s="387"/>
      <c r="L78" s="397"/>
      <c r="M78" s="387"/>
    </row>
    <row r="79" spans="1:14" s="14" customFormat="1" ht="15.75" x14ac:dyDescent="0.25">
      <c r="A79" s="382"/>
      <c r="B79" s="397"/>
      <c r="C79" s="427"/>
      <c r="D79" s="427"/>
      <c r="E79" s="427"/>
      <c r="F79" s="427"/>
      <c r="G79" s="387"/>
      <c r="H79" s="387"/>
      <c r="I79" s="387"/>
      <c r="J79" s="387"/>
      <c r="K79" s="387"/>
      <c r="L79" s="397"/>
      <c r="M79" s="387"/>
    </row>
    <row r="80" spans="1:14" s="14" customFormat="1" ht="15.75" customHeight="1" x14ac:dyDescent="0.25">
      <c r="A80" s="382"/>
      <c r="B80" s="397"/>
      <c r="C80" s="428"/>
      <c r="D80" s="428"/>
      <c r="E80" s="428"/>
      <c r="F80" s="428"/>
      <c r="G80" s="387"/>
      <c r="H80" s="387"/>
      <c r="I80" s="387"/>
      <c r="J80" s="387"/>
      <c r="K80" s="387"/>
      <c r="L80" s="397"/>
      <c r="M80" s="387"/>
    </row>
    <row r="81" spans="1:13" s="14" customFormat="1" ht="15.75" x14ac:dyDescent="0.25">
      <c r="A81" s="382"/>
      <c r="B81" s="397"/>
      <c r="C81" s="427"/>
      <c r="D81" s="427"/>
      <c r="E81" s="427"/>
      <c r="F81" s="427"/>
      <c r="G81" s="387"/>
      <c r="H81" s="387"/>
      <c r="I81" s="387"/>
      <c r="J81" s="387"/>
      <c r="K81" s="387"/>
      <c r="L81" s="397"/>
      <c r="M81" s="387"/>
    </row>
    <row r="82" spans="1:13" s="14" customFormat="1" ht="15.75" x14ac:dyDescent="0.25">
      <c r="A82" s="382"/>
      <c r="B82" s="397"/>
      <c r="C82" s="396"/>
      <c r="D82" s="390"/>
      <c r="E82" s="390"/>
      <c r="F82" s="424"/>
      <c r="G82" s="387"/>
      <c r="H82" s="387"/>
      <c r="I82" s="387"/>
      <c r="J82" s="387"/>
      <c r="K82" s="387"/>
      <c r="L82" s="397"/>
      <c r="M82" s="387"/>
    </row>
    <row r="83" spans="1:13" s="14" customFormat="1" ht="15.75" x14ac:dyDescent="0.25">
      <c r="A83" s="382"/>
      <c r="B83" s="397"/>
      <c r="C83" s="396"/>
      <c r="D83" s="390"/>
      <c r="E83" s="390"/>
      <c r="F83" s="424"/>
      <c r="G83" s="387"/>
      <c r="H83" s="387"/>
      <c r="I83" s="387"/>
      <c r="J83" s="387"/>
      <c r="K83" s="387"/>
      <c r="L83" s="397"/>
      <c r="M83" s="387"/>
    </row>
    <row r="84" spans="1:13" s="14" customFormat="1" ht="15.75" x14ac:dyDescent="0.25">
      <c r="A84" s="382"/>
      <c r="B84" s="397"/>
      <c r="C84" s="396"/>
      <c r="D84" s="390"/>
      <c r="E84" s="390"/>
      <c r="F84" s="424"/>
      <c r="G84" s="387"/>
      <c r="H84" s="387"/>
      <c r="I84" s="387"/>
      <c r="J84" s="387"/>
      <c r="K84" s="387"/>
      <c r="L84" s="397"/>
      <c r="M84" s="387"/>
    </row>
    <row r="85" spans="1:13" s="14" customFormat="1" ht="15.75" x14ac:dyDescent="0.25">
      <c r="A85" s="382"/>
      <c r="B85" s="397"/>
      <c r="C85" s="396"/>
      <c r="D85" s="390"/>
      <c r="E85" s="390"/>
      <c r="F85" s="424"/>
      <c r="G85" s="387"/>
      <c r="H85" s="387"/>
      <c r="I85" s="387"/>
      <c r="J85" s="387"/>
      <c r="K85" s="387"/>
      <c r="L85" s="397"/>
      <c r="M85" s="387"/>
    </row>
    <row r="86" spans="1:13" s="14" customFormat="1" ht="15.75" x14ac:dyDescent="0.25">
      <c r="A86" s="382"/>
      <c r="B86" s="397"/>
      <c r="C86" s="396"/>
      <c r="D86" s="390"/>
      <c r="E86" s="390"/>
      <c r="F86" s="424"/>
      <c r="G86" s="387"/>
      <c r="H86" s="387"/>
      <c r="I86" s="387"/>
      <c r="J86" s="387"/>
      <c r="K86" s="387"/>
      <c r="L86" s="397"/>
      <c r="M86" s="387"/>
    </row>
    <row r="87" spans="1:13" s="14" customFormat="1" ht="15.75" x14ac:dyDescent="0.25">
      <c r="A87" s="382"/>
      <c r="B87" s="397"/>
      <c r="C87" s="396"/>
      <c r="D87" s="390"/>
      <c r="E87" s="390"/>
      <c r="F87" s="424"/>
      <c r="G87" s="387"/>
      <c r="H87" s="387"/>
      <c r="I87" s="387"/>
      <c r="J87" s="387"/>
      <c r="K87" s="387"/>
      <c r="L87" s="397"/>
      <c r="M87" s="387"/>
    </row>
    <row r="88" spans="1:13" s="14" customFormat="1" ht="15.75" x14ac:dyDescent="0.25">
      <c r="A88" s="382"/>
      <c r="B88" s="397"/>
      <c r="C88" s="396"/>
      <c r="D88" s="390"/>
      <c r="E88" s="390"/>
      <c r="F88" s="424"/>
      <c r="G88" s="387"/>
      <c r="H88" s="387"/>
      <c r="I88" s="387"/>
      <c r="J88" s="387"/>
      <c r="K88" s="387"/>
      <c r="L88" s="397"/>
      <c r="M88" s="387"/>
    </row>
    <row r="89" spans="1:13" s="14" customFormat="1" ht="15.75" x14ac:dyDescent="0.25">
      <c r="A89" s="382"/>
      <c r="B89" s="397"/>
      <c r="C89" s="396"/>
      <c r="D89" s="390"/>
      <c r="E89" s="390"/>
      <c r="F89" s="424"/>
      <c r="G89" s="387"/>
      <c r="H89" s="387"/>
      <c r="I89" s="387"/>
      <c r="J89" s="387"/>
      <c r="K89" s="387"/>
      <c r="L89" s="397"/>
      <c r="M89" s="387"/>
    </row>
    <row r="90" spans="1:13" s="14" customFormat="1" ht="15.75" x14ac:dyDescent="0.25">
      <c r="A90" s="382"/>
      <c r="B90" s="397"/>
      <c r="C90" s="396"/>
      <c r="D90" s="390"/>
      <c r="E90" s="390"/>
      <c r="F90" s="424"/>
      <c r="G90" s="387"/>
      <c r="H90" s="387"/>
      <c r="I90" s="387"/>
      <c r="J90" s="387"/>
      <c r="K90" s="387"/>
      <c r="L90" s="397"/>
      <c r="M90" s="387"/>
    </row>
    <row r="91" spans="1:13" s="14" customFormat="1" ht="15.75" x14ac:dyDescent="0.25">
      <c r="A91" s="382"/>
      <c r="B91" s="397"/>
      <c r="C91" s="396"/>
      <c r="D91" s="390"/>
      <c r="E91" s="390"/>
      <c r="F91" s="424"/>
      <c r="G91" s="387"/>
      <c r="H91" s="387"/>
      <c r="I91" s="387"/>
      <c r="J91" s="387"/>
      <c r="K91" s="387"/>
      <c r="L91" s="397"/>
      <c r="M91" s="387"/>
    </row>
    <row r="92" spans="1:13" s="14" customFormat="1" ht="15.75" x14ac:dyDescent="0.25">
      <c r="A92" s="382"/>
      <c r="B92" s="397"/>
      <c r="C92" s="382"/>
      <c r="D92" s="382"/>
      <c r="E92" s="382"/>
      <c r="F92" s="397"/>
      <c r="G92" s="387"/>
      <c r="H92" s="387"/>
      <c r="I92" s="387"/>
      <c r="J92" s="387"/>
      <c r="K92" s="387"/>
      <c r="L92" s="397"/>
      <c r="M92" s="387"/>
    </row>
    <row r="93" spans="1:13" s="14" customFormat="1" ht="15.75" x14ac:dyDescent="0.25">
      <c r="A93" s="382"/>
      <c r="B93" s="397"/>
      <c r="C93" s="382"/>
      <c r="D93" s="382"/>
      <c r="E93" s="382"/>
      <c r="F93" s="397"/>
      <c r="G93" s="387"/>
      <c r="H93" s="387"/>
      <c r="I93" s="387"/>
      <c r="J93" s="387"/>
      <c r="K93" s="387"/>
      <c r="L93" s="397"/>
      <c r="M93" s="387"/>
    </row>
    <row r="94" spans="1:13" s="14" customFormat="1" ht="15.75" x14ac:dyDescent="0.25">
      <c r="A94" s="382"/>
      <c r="B94" s="397"/>
      <c r="C94" s="382"/>
      <c r="D94" s="382"/>
      <c r="E94" s="382"/>
      <c r="F94" s="397"/>
      <c r="G94" s="387"/>
      <c r="H94" s="387"/>
      <c r="I94" s="387"/>
      <c r="J94" s="387"/>
      <c r="K94" s="387"/>
      <c r="L94" s="397"/>
      <c r="M94" s="387"/>
    </row>
    <row r="95" spans="1:13" s="14" customFormat="1" ht="15.75" x14ac:dyDescent="0.25">
      <c r="A95" s="382"/>
      <c r="B95" s="397"/>
      <c r="C95" s="382"/>
      <c r="D95" s="382"/>
      <c r="E95" s="382"/>
      <c r="F95" s="397"/>
      <c r="G95" s="387"/>
      <c r="H95" s="387"/>
      <c r="I95" s="387"/>
      <c r="J95" s="387"/>
      <c r="K95" s="387"/>
      <c r="L95" s="397"/>
      <c r="M95" s="387"/>
    </row>
    <row r="96" spans="1:13" s="14" customFormat="1" ht="15.75" x14ac:dyDescent="0.25">
      <c r="A96" s="382"/>
      <c r="B96" s="397"/>
      <c r="C96" s="382"/>
      <c r="D96" s="382"/>
      <c r="E96" s="382"/>
      <c r="F96" s="397"/>
      <c r="G96" s="387"/>
      <c r="H96" s="387"/>
      <c r="I96" s="387"/>
      <c r="J96" s="387"/>
      <c r="K96" s="387"/>
      <c r="L96" s="397"/>
      <c r="M96" s="387"/>
    </row>
    <row r="97" spans="1:13" s="14" customFormat="1" ht="15.75" x14ac:dyDescent="0.25">
      <c r="A97" s="382"/>
      <c r="B97" s="397"/>
      <c r="C97" s="382"/>
      <c r="D97" s="382"/>
      <c r="E97" s="382"/>
      <c r="F97" s="397"/>
      <c r="G97" s="387"/>
      <c r="H97" s="387"/>
      <c r="I97" s="387"/>
      <c r="J97" s="387"/>
      <c r="K97" s="387"/>
      <c r="L97" s="397"/>
      <c r="M97" s="387"/>
    </row>
    <row r="98" spans="1:13" s="14" customFormat="1" ht="15.75" x14ac:dyDescent="0.25">
      <c r="A98" s="382"/>
      <c r="B98" s="397"/>
      <c r="C98" s="382"/>
      <c r="D98" s="382"/>
      <c r="E98" s="382"/>
      <c r="F98" s="397"/>
      <c r="G98" s="387"/>
      <c r="H98" s="387"/>
      <c r="I98" s="387"/>
      <c r="J98" s="387"/>
      <c r="K98" s="387"/>
      <c r="L98" s="397"/>
      <c r="M98" s="387"/>
    </row>
    <row r="99" spans="1:13" s="14" customFormat="1" ht="15.75" x14ac:dyDescent="0.25">
      <c r="A99" s="382"/>
      <c r="B99" s="397"/>
      <c r="C99" s="382"/>
      <c r="D99" s="382"/>
      <c r="E99" s="382"/>
      <c r="F99" s="397"/>
      <c r="G99" s="387"/>
      <c r="H99" s="387"/>
      <c r="I99" s="387"/>
      <c r="J99" s="387"/>
      <c r="K99" s="387"/>
      <c r="L99" s="397"/>
      <c r="M99" s="387"/>
    </row>
    <row r="100" spans="1:13" s="14" customFormat="1" ht="15.75" x14ac:dyDescent="0.25">
      <c r="A100" s="382"/>
      <c r="B100" s="397"/>
      <c r="C100" s="382"/>
      <c r="D100" s="382"/>
      <c r="E100" s="382"/>
      <c r="F100" s="397"/>
      <c r="G100" s="387"/>
      <c r="H100" s="387"/>
      <c r="I100" s="387"/>
      <c r="J100" s="387"/>
      <c r="K100" s="387"/>
      <c r="L100" s="397"/>
      <c r="M100" s="387"/>
    </row>
    <row r="101" spans="1:13" s="14" customFormat="1" ht="15.75" x14ac:dyDescent="0.25">
      <c r="A101" s="382"/>
      <c r="B101" s="397"/>
      <c r="C101" s="382"/>
      <c r="D101" s="382"/>
      <c r="E101" s="382"/>
      <c r="F101" s="397"/>
      <c r="G101" s="387"/>
      <c r="H101" s="387"/>
      <c r="I101" s="387"/>
      <c r="J101" s="387"/>
      <c r="K101" s="387"/>
      <c r="L101" s="397"/>
      <c r="M101" s="387"/>
    </row>
    <row r="102" spans="1:13" s="14" customFormat="1" ht="15.75" x14ac:dyDescent="0.25">
      <c r="A102" s="382"/>
      <c r="B102" s="397"/>
      <c r="C102" s="382"/>
      <c r="D102" s="382"/>
      <c r="E102" s="382"/>
      <c r="F102" s="397"/>
      <c r="G102" s="387"/>
      <c r="H102" s="387"/>
      <c r="I102" s="387"/>
      <c r="J102" s="387"/>
      <c r="K102" s="387"/>
      <c r="L102" s="397"/>
      <c r="M102" s="387"/>
    </row>
    <row r="103" spans="1:13" s="14" customFormat="1" ht="15.75" x14ac:dyDescent="0.25">
      <c r="A103" s="382"/>
      <c r="B103" s="397"/>
      <c r="C103" s="382"/>
      <c r="D103" s="382"/>
      <c r="E103" s="382"/>
      <c r="F103" s="397"/>
      <c r="G103" s="387"/>
      <c r="H103" s="387"/>
      <c r="I103" s="387"/>
      <c r="J103" s="387"/>
      <c r="K103" s="387"/>
      <c r="L103" s="397"/>
      <c r="M103" s="387"/>
    </row>
    <row r="104" spans="1:13" s="14" customFormat="1" ht="15.75" x14ac:dyDescent="0.25">
      <c r="A104" s="382"/>
      <c r="B104" s="397"/>
      <c r="C104" s="382"/>
      <c r="D104" s="382"/>
      <c r="E104" s="382"/>
      <c r="F104" s="397"/>
      <c r="G104" s="387"/>
      <c r="H104" s="387"/>
      <c r="I104" s="387"/>
      <c r="J104" s="387"/>
      <c r="K104" s="387"/>
      <c r="L104" s="397"/>
      <c r="M104" s="387"/>
    </row>
    <row r="105" spans="1:13" s="14" customFormat="1" ht="15.75" x14ac:dyDescent="0.25">
      <c r="A105" s="382"/>
      <c r="B105" s="397"/>
      <c r="C105" s="382"/>
      <c r="D105" s="382"/>
      <c r="E105" s="382"/>
      <c r="F105" s="397"/>
      <c r="G105" s="387"/>
      <c r="H105" s="387"/>
      <c r="I105" s="387"/>
      <c r="J105" s="387"/>
      <c r="K105" s="387"/>
      <c r="L105" s="397"/>
      <c r="M105" s="387"/>
    </row>
    <row r="106" spans="1:13" s="14" customFormat="1" ht="15.75" x14ac:dyDescent="0.25">
      <c r="A106" s="382"/>
      <c r="B106" s="397"/>
      <c r="C106" s="382"/>
      <c r="D106" s="382"/>
      <c r="E106" s="382"/>
      <c r="F106" s="397"/>
      <c r="G106" s="387"/>
      <c r="H106" s="387"/>
      <c r="I106" s="387"/>
      <c r="J106" s="387"/>
      <c r="K106" s="387"/>
      <c r="L106" s="397"/>
      <c r="M106" s="387"/>
    </row>
    <row r="107" spans="1:13" s="14" customFormat="1" ht="15.75" x14ac:dyDescent="0.25">
      <c r="A107" s="382"/>
      <c r="B107" s="397"/>
      <c r="C107" s="382"/>
      <c r="D107" s="382"/>
      <c r="E107" s="382"/>
      <c r="F107" s="397"/>
      <c r="G107" s="387"/>
      <c r="H107" s="387"/>
      <c r="I107" s="387"/>
      <c r="J107" s="387"/>
      <c r="K107" s="387"/>
      <c r="L107" s="397"/>
      <c r="M107" s="387"/>
    </row>
    <row r="108" spans="1:13" s="14" customFormat="1" ht="15.75" x14ac:dyDescent="0.25">
      <c r="A108" s="382"/>
      <c r="B108" s="397"/>
      <c r="C108" s="382"/>
      <c r="D108" s="382"/>
      <c r="E108" s="382"/>
      <c r="F108" s="397"/>
      <c r="G108" s="387"/>
      <c r="H108" s="387"/>
      <c r="I108" s="387"/>
      <c r="J108" s="387"/>
      <c r="K108" s="387"/>
      <c r="L108" s="397"/>
      <c r="M108" s="387"/>
    </row>
    <row r="109" spans="1:13" s="14" customFormat="1" ht="15.75" x14ac:dyDescent="0.25">
      <c r="A109" s="382"/>
      <c r="B109" s="397"/>
      <c r="C109" s="382"/>
      <c r="D109" s="382"/>
      <c r="E109" s="382"/>
      <c r="F109" s="397"/>
      <c r="G109" s="387"/>
      <c r="H109" s="387"/>
      <c r="I109" s="387"/>
      <c r="J109" s="387"/>
      <c r="K109" s="387"/>
      <c r="L109" s="397"/>
      <c r="M109" s="387"/>
    </row>
    <row r="110" spans="1:13" s="14" customFormat="1" ht="15.75" x14ac:dyDescent="0.25">
      <c r="A110" s="382"/>
      <c r="B110" s="397"/>
      <c r="C110" s="382"/>
      <c r="D110" s="382"/>
      <c r="E110" s="382"/>
      <c r="F110" s="397"/>
      <c r="G110" s="387"/>
      <c r="H110" s="387"/>
      <c r="I110" s="387"/>
      <c r="J110" s="387"/>
      <c r="K110" s="387"/>
      <c r="L110" s="397"/>
      <c r="M110" s="387"/>
    </row>
    <row r="111" spans="1:13" s="14" customFormat="1" ht="15.75" x14ac:dyDescent="0.25">
      <c r="A111" s="382"/>
      <c r="B111" s="397"/>
      <c r="C111" s="382"/>
      <c r="D111" s="382"/>
      <c r="E111" s="382"/>
      <c r="F111" s="397"/>
      <c r="G111" s="387"/>
      <c r="H111" s="387"/>
      <c r="I111" s="387"/>
      <c r="J111" s="387"/>
      <c r="K111" s="387"/>
      <c r="L111" s="397"/>
      <c r="M111" s="387"/>
    </row>
    <row r="112" spans="1:13" s="14" customFormat="1" ht="15.75" x14ac:dyDescent="0.25">
      <c r="A112" s="382"/>
      <c r="B112" s="397"/>
      <c r="C112" s="382"/>
      <c r="D112" s="382"/>
      <c r="E112" s="382"/>
      <c r="F112" s="397"/>
      <c r="G112" s="387"/>
      <c r="H112" s="387"/>
      <c r="I112" s="387"/>
      <c r="J112" s="387"/>
      <c r="K112" s="387"/>
      <c r="L112" s="397"/>
      <c r="M112" s="387"/>
    </row>
    <row r="113" spans="1:13" s="14" customFormat="1" ht="15.75" x14ac:dyDescent="0.25">
      <c r="A113" s="382"/>
      <c r="B113" s="397"/>
      <c r="C113" s="382"/>
      <c r="D113" s="382"/>
      <c r="E113" s="382"/>
      <c r="F113" s="397"/>
      <c r="G113" s="387"/>
      <c r="H113" s="387"/>
      <c r="I113" s="387"/>
      <c r="J113" s="387"/>
      <c r="K113" s="387"/>
      <c r="L113" s="397"/>
      <c r="M113" s="387"/>
    </row>
    <row r="114" spans="1:13" s="14" customFormat="1" ht="15.75" x14ac:dyDescent="0.25">
      <c r="A114" s="382"/>
      <c r="B114" s="397"/>
      <c r="C114" s="382"/>
      <c r="D114" s="382"/>
      <c r="E114" s="382"/>
      <c r="F114" s="397"/>
      <c r="G114" s="387"/>
      <c r="H114" s="387"/>
      <c r="I114" s="387"/>
      <c r="J114" s="387"/>
      <c r="K114" s="387"/>
      <c r="L114" s="397"/>
      <c r="M114" s="387"/>
    </row>
    <row r="115" spans="1:13" s="14" customFormat="1" ht="15.75" x14ac:dyDescent="0.25">
      <c r="A115" s="382"/>
      <c r="B115" s="397"/>
      <c r="C115" s="382"/>
      <c r="D115" s="382"/>
      <c r="E115" s="382"/>
      <c r="F115" s="397"/>
      <c r="G115" s="387"/>
      <c r="H115" s="387"/>
      <c r="I115" s="387"/>
      <c r="J115" s="387"/>
      <c r="K115" s="387"/>
      <c r="L115" s="397"/>
      <c r="M115" s="387"/>
    </row>
    <row r="116" spans="1:13" s="14" customFormat="1" ht="15.75" x14ac:dyDescent="0.25">
      <c r="A116" s="382"/>
      <c r="B116" s="397"/>
      <c r="C116" s="382"/>
      <c r="D116" s="382"/>
      <c r="E116" s="382"/>
      <c r="F116" s="397"/>
      <c r="G116" s="387"/>
      <c r="H116" s="387"/>
      <c r="I116" s="387"/>
      <c r="J116" s="387"/>
      <c r="K116" s="387"/>
      <c r="L116" s="397"/>
      <c r="M116" s="387"/>
    </row>
    <row r="117" spans="1:13" s="14" customFormat="1" ht="15.75" x14ac:dyDescent="0.25">
      <c r="A117" s="382"/>
      <c r="B117" s="397"/>
      <c r="C117" s="382"/>
      <c r="D117" s="382"/>
      <c r="E117" s="382"/>
      <c r="F117" s="397"/>
      <c r="G117" s="387"/>
      <c r="H117" s="387"/>
      <c r="I117" s="387"/>
      <c r="J117" s="387"/>
      <c r="K117" s="387"/>
      <c r="L117" s="397"/>
      <c r="M117" s="387"/>
    </row>
    <row r="118" spans="1:13" s="14" customFormat="1" ht="15.75" x14ac:dyDescent="0.25">
      <c r="A118" s="382"/>
      <c r="B118" s="397"/>
      <c r="C118" s="382"/>
      <c r="D118" s="382"/>
      <c r="E118" s="382"/>
      <c r="F118" s="397"/>
      <c r="G118" s="387"/>
      <c r="H118" s="387"/>
      <c r="I118" s="387"/>
      <c r="J118" s="387"/>
      <c r="K118" s="387"/>
      <c r="L118" s="397"/>
      <c r="M118" s="387"/>
    </row>
    <row r="119" spans="1:13" s="14" customFormat="1" ht="15.75" x14ac:dyDescent="0.25">
      <c r="A119" s="382"/>
      <c r="B119" s="397"/>
      <c r="C119" s="382"/>
      <c r="D119" s="382"/>
      <c r="E119" s="382"/>
      <c r="F119" s="397"/>
      <c r="G119" s="387"/>
      <c r="H119" s="387"/>
      <c r="I119" s="387"/>
      <c r="J119" s="387"/>
      <c r="K119" s="387"/>
      <c r="L119" s="397"/>
      <c r="M119" s="387"/>
    </row>
    <row r="120" spans="1:13" s="14" customFormat="1" ht="15.75" x14ac:dyDescent="0.25">
      <c r="A120" s="382"/>
      <c r="B120" s="397"/>
      <c r="C120" s="382"/>
      <c r="D120" s="382"/>
      <c r="E120" s="382"/>
      <c r="F120" s="397"/>
      <c r="G120" s="387"/>
      <c r="H120" s="387"/>
      <c r="I120" s="387"/>
      <c r="J120" s="387"/>
      <c r="K120" s="387"/>
      <c r="L120" s="397"/>
      <c r="M120" s="387"/>
    </row>
    <row r="121" spans="1:13" s="14" customFormat="1" ht="15.75" x14ac:dyDescent="0.25">
      <c r="A121" s="382"/>
      <c r="B121" s="397"/>
      <c r="C121" s="382"/>
      <c r="D121" s="382"/>
      <c r="E121" s="382"/>
      <c r="F121" s="397"/>
      <c r="G121" s="387"/>
      <c r="H121" s="387"/>
      <c r="I121" s="387"/>
      <c r="J121" s="387"/>
      <c r="K121" s="387"/>
      <c r="L121" s="397"/>
      <c r="M121" s="387"/>
    </row>
    <row r="122" spans="1:13" s="14" customFormat="1" ht="15.75" x14ac:dyDescent="0.25">
      <c r="A122" s="382"/>
      <c r="B122" s="397"/>
      <c r="C122" s="382"/>
      <c r="D122" s="382"/>
      <c r="E122" s="382"/>
      <c r="F122" s="397"/>
      <c r="G122" s="387"/>
      <c r="H122" s="387"/>
      <c r="I122" s="387"/>
      <c r="J122" s="387"/>
      <c r="K122" s="387"/>
      <c r="L122" s="397"/>
      <c r="M122" s="387"/>
    </row>
    <row r="123" spans="1:13" s="14" customFormat="1" ht="15.75" x14ac:dyDescent="0.25">
      <c r="A123" s="382"/>
      <c r="B123" s="397"/>
      <c r="C123" s="382"/>
      <c r="D123" s="382"/>
      <c r="E123" s="382"/>
      <c r="F123" s="397"/>
      <c r="G123" s="387"/>
      <c r="H123" s="387"/>
      <c r="I123" s="387"/>
      <c r="J123" s="387"/>
      <c r="K123" s="387"/>
      <c r="L123" s="397"/>
      <c r="M123" s="387"/>
    </row>
    <row r="124" spans="1:13" s="14" customFormat="1" ht="15.75" x14ac:dyDescent="0.25">
      <c r="A124" s="382"/>
      <c r="B124" s="397"/>
      <c r="C124" s="382"/>
      <c r="D124" s="382"/>
      <c r="E124" s="382"/>
      <c r="F124" s="397"/>
      <c r="G124" s="387"/>
      <c r="H124" s="387"/>
      <c r="I124" s="387"/>
      <c r="J124" s="387"/>
      <c r="K124" s="387"/>
      <c r="L124" s="397"/>
      <c r="M124" s="387"/>
    </row>
    <row r="125" spans="1:13" s="14" customFormat="1" ht="15.75" x14ac:dyDescent="0.25">
      <c r="A125" s="382"/>
      <c r="B125" s="397"/>
      <c r="C125" s="382"/>
      <c r="D125" s="382"/>
      <c r="E125" s="382"/>
      <c r="F125" s="397"/>
      <c r="G125" s="387"/>
      <c r="H125" s="387"/>
      <c r="I125" s="387"/>
      <c r="J125" s="387"/>
      <c r="K125" s="387"/>
      <c r="L125" s="397"/>
      <c r="M125" s="387"/>
    </row>
    <row r="126" spans="1:13" s="14" customFormat="1" ht="15.75" x14ac:dyDescent="0.25">
      <c r="A126" s="382"/>
      <c r="B126" s="397"/>
      <c r="C126" s="382"/>
      <c r="D126" s="382"/>
      <c r="E126" s="382"/>
      <c r="F126" s="397"/>
      <c r="G126" s="387"/>
      <c r="H126" s="387"/>
      <c r="I126" s="387"/>
      <c r="J126" s="387"/>
      <c r="K126" s="387"/>
      <c r="L126" s="397"/>
      <c r="M126" s="387"/>
    </row>
    <row r="127" spans="1:13" s="14" customFormat="1" ht="15.75" x14ac:dyDescent="0.25">
      <c r="A127" s="382"/>
      <c r="B127" s="397"/>
      <c r="C127" s="382"/>
      <c r="D127" s="382"/>
      <c r="E127" s="382"/>
      <c r="F127" s="397"/>
      <c r="G127" s="387"/>
      <c r="H127" s="387"/>
      <c r="I127" s="387"/>
      <c r="J127" s="387"/>
      <c r="K127" s="387"/>
      <c r="L127" s="397"/>
      <c r="M127" s="387"/>
    </row>
    <row r="128" spans="1:13" s="14" customFormat="1" ht="15.75" x14ac:dyDescent="0.25">
      <c r="A128" s="382"/>
      <c r="B128" s="397"/>
      <c r="C128" s="382"/>
      <c r="D128" s="382"/>
      <c r="E128" s="382"/>
      <c r="F128" s="397"/>
      <c r="G128" s="387"/>
      <c r="H128" s="387"/>
      <c r="I128" s="387"/>
      <c r="J128" s="387"/>
      <c r="K128" s="387"/>
      <c r="L128" s="397"/>
      <c r="M128" s="387"/>
    </row>
    <row r="129" spans="1:13" s="14" customFormat="1" ht="15.75" x14ac:dyDescent="0.25">
      <c r="A129" s="382"/>
      <c r="B129" s="397"/>
      <c r="C129" s="382"/>
      <c r="D129" s="382"/>
      <c r="E129" s="382"/>
      <c r="F129" s="397"/>
      <c r="G129" s="387"/>
      <c r="H129" s="387"/>
      <c r="I129" s="387"/>
      <c r="J129" s="387"/>
      <c r="K129" s="387"/>
      <c r="L129" s="397"/>
      <c r="M129" s="387"/>
    </row>
    <row r="130" spans="1:13" s="14" customFormat="1" ht="15.75" x14ac:dyDescent="0.25">
      <c r="B130" s="387"/>
      <c r="C130" s="397"/>
      <c r="D130" s="387"/>
      <c r="E130" s="387"/>
      <c r="F130" s="387"/>
      <c r="G130" s="387"/>
      <c r="H130" s="387"/>
      <c r="I130" s="387"/>
      <c r="J130" s="387"/>
      <c r="K130" s="387"/>
      <c r="L130" s="397"/>
      <c r="M130" s="387"/>
    </row>
    <row r="131" spans="1:13" s="14" customFormat="1" ht="15.75" x14ac:dyDescent="0.25">
      <c r="B131" s="387"/>
      <c r="C131" s="397"/>
      <c r="D131" s="387"/>
      <c r="E131" s="387"/>
      <c r="F131" s="387"/>
      <c r="G131" s="387"/>
      <c r="H131" s="387"/>
      <c r="I131" s="387"/>
      <c r="J131" s="387"/>
      <c r="K131" s="387"/>
      <c r="L131" s="397"/>
      <c r="M131" s="387"/>
    </row>
    <row r="132" spans="1:13" s="14" customFormat="1" ht="15.75" x14ac:dyDescent="0.25">
      <c r="B132" s="387"/>
      <c r="C132" s="397"/>
      <c r="D132" s="387"/>
      <c r="E132" s="387"/>
      <c r="F132" s="387"/>
      <c r="G132" s="387"/>
      <c r="H132" s="387"/>
      <c r="I132" s="387"/>
      <c r="J132" s="387"/>
      <c r="K132" s="387"/>
      <c r="L132" s="397"/>
      <c r="M132" s="387"/>
    </row>
    <row r="133" spans="1:13" s="14" customFormat="1" ht="15.75" x14ac:dyDescent="0.25">
      <c r="B133" s="387"/>
      <c r="C133" s="397"/>
      <c r="D133" s="387"/>
      <c r="E133" s="387"/>
      <c r="F133" s="387"/>
      <c r="G133" s="387"/>
      <c r="H133" s="387"/>
      <c r="I133" s="387"/>
      <c r="J133" s="387"/>
      <c r="K133" s="387"/>
      <c r="L133" s="397"/>
      <c r="M133" s="387"/>
    </row>
    <row r="134" spans="1:13" s="14" customFormat="1" ht="15.75" x14ac:dyDescent="0.25">
      <c r="B134" s="387"/>
      <c r="C134" s="397"/>
      <c r="D134" s="387"/>
      <c r="E134" s="387"/>
      <c r="F134" s="387"/>
      <c r="G134" s="387"/>
      <c r="H134" s="387"/>
      <c r="I134" s="387"/>
      <c r="J134" s="387"/>
      <c r="K134" s="387"/>
      <c r="L134" s="397"/>
      <c r="M134" s="387"/>
    </row>
    <row r="135" spans="1:13" s="14" customFormat="1" ht="15.75" x14ac:dyDescent="0.25">
      <c r="B135" s="387"/>
      <c r="C135" s="397"/>
      <c r="D135" s="387"/>
      <c r="E135" s="387"/>
      <c r="F135" s="387"/>
      <c r="G135" s="387"/>
      <c r="H135" s="387"/>
      <c r="I135" s="387"/>
      <c r="J135" s="387"/>
      <c r="K135" s="387"/>
      <c r="L135" s="397"/>
      <c r="M135" s="387"/>
    </row>
    <row r="136" spans="1:13" s="14" customFormat="1" ht="15.75" x14ac:dyDescent="0.25">
      <c r="B136" s="387"/>
      <c r="C136" s="397"/>
      <c r="D136" s="387"/>
      <c r="E136" s="387"/>
      <c r="F136" s="387"/>
      <c r="G136" s="387"/>
      <c r="H136" s="387"/>
      <c r="I136" s="387"/>
      <c r="J136" s="387"/>
      <c r="K136" s="387"/>
      <c r="L136" s="397"/>
      <c r="M136" s="387"/>
    </row>
    <row r="137" spans="1:13" s="14" customFormat="1" ht="15.75" x14ac:dyDescent="0.25">
      <c r="B137" s="387"/>
      <c r="C137" s="397"/>
      <c r="D137" s="387"/>
      <c r="E137" s="387"/>
      <c r="F137" s="387"/>
      <c r="G137" s="387"/>
      <c r="H137" s="387"/>
      <c r="I137" s="387"/>
      <c r="J137" s="387"/>
      <c r="K137" s="387"/>
      <c r="L137" s="397"/>
      <c r="M137" s="387"/>
    </row>
    <row r="138" spans="1:13" s="14" customFormat="1" ht="15.75" x14ac:dyDescent="0.25">
      <c r="B138" s="387"/>
      <c r="C138" s="397"/>
      <c r="D138" s="387"/>
      <c r="E138" s="387"/>
      <c r="F138" s="387"/>
      <c r="G138" s="387"/>
      <c r="H138" s="387"/>
      <c r="I138" s="387"/>
      <c r="J138" s="387"/>
      <c r="K138" s="387"/>
      <c r="L138" s="397"/>
      <c r="M138" s="387"/>
    </row>
    <row r="139" spans="1:13" s="14" customFormat="1" ht="15.75" x14ac:dyDescent="0.25">
      <c r="B139" s="387"/>
      <c r="C139" s="397"/>
      <c r="D139" s="387"/>
      <c r="E139" s="387"/>
      <c r="F139" s="387"/>
      <c r="G139" s="387"/>
      <c r="H139" s="387"/>
      <c r="I139" s="387"/>
      <c r="J139" s="387"/>
      <c r="K139" s="387"/>
      <c r="L139" s="397"/>
      <c r="M139" s="387"/>
    </row>
    <row r="140" spans="1:13" s="14" customFormat="1" ht="15.75" x14ac:dyDescent="0.25">
      <c r="B140" s="387"/>
      <c r="C140" s="397"/>
      <c r="D140" s="387"/>
      <c r="E140" s="387"/>
      <c r="F140" s="387"/>
      <c r="G140" s="387"/>
      <c r="H140" s="387"/>
      <c r="I140" s="387"/>
      <c r="J140" s="387"/>
      <c r="K140" s="387"/>
      <c r="L140" s="397"/>
      <c r="M140" s="387"/>
    </row>
    <row r="141" spans="1:13" s="14" customFormat="1" ht="15.75" x14ac:dyDescent="0.25">
      <c r="B141" s="387"/>
      <c r="C141" s="397"/>
      <c r="D141" s="387"/>
      <c r="E141" s="387"/>
      <c r="F141" s="387"/>
      <c r="G141" s="387"/>
      <c r="H141" s="387"/>
      <c r="I141" s="387"/>
      <c r="J141" s="387"/>
      <c r="K141" s="387"/>
      <c r="L141" s="397"/>
      <c r="M141" s="387"/>
    </row>
    <row r="142" spans="1:13" s="14" customFormat="1" ht="15.75" x14ac:dyDescent="0.25">
      <c r="B142" s="387"/>
      <c r="C142" s="397"/>
      <c r="D142" s="387"/>
      <c r="E142" s="387"/>
      <c r="F142" s="387"/>
      <c r="G142" s="387"/>
      <c r="H142" s="387"/>
      <c r="I142" s="387"/>
      <c r="J142" s="387"/>
      <c r="K142" s="387"/>
      <c r="L142" s="397"/>
      <c r="M142" s="387"/>
    </row>
    <row r="143" spans="1:13" s="14" customFormat="1" ht="15.75" x14ac:dyDescent="0.25">
      <c r="B143" s="387"/>
      <c r="C143" s="397"/>
      <c r="D143" s="387"/>
      <c r="E143" s="387"/>
      <c r="F143" s="387"/>
      <c r="G143" s="387"/>
      <c r="H143" s="387"/>
      <c r="I143" s="387"/>
      <c r="J143" s="387"/>
      <c r="K143" s="387"/>
      <c r="L143" s="397"/>
      <c r="M143" s="387"/>
    </row>
    <row r="144" spans="1:13" s="14" customFormat="1" ht="15.75" x14ac:dyDescent="0.25">
      <c r="B144" s="387"/>
      <c r="C144" s="397"/>
      <c r="D144" s="387"/>
      <c r="E144" s="387"/>
      <c r="F144" s="387"/>
      <c r="G144" s="387"/>
      <c r="H144" s="387"/>
      <c r="I144" s="387"/>
      <c r="J144" s="387"/>
      <c r="K144" s="387"/>
      <c r="L144" s="397"/>
      <c r="M144" s="387"/>
    </row>
    <row r="145" spans="2:13" s="14" customFormat="1" ht="15.75" x14ac:dyDescent="0.25">
      <c r="B145" s="387"/>
      <c r="C145" s="397"/>
      <c r="D145" s="387"/>
      <c r="E145" s="387"/>
      <c r="F145" s="387"/>
      <c r="G145" s="387"/>
      <c r="H145" s="387"/>
      <c r="I145" s="387"/>
      <c r="J145" s="387"/>
      <c r="K145" s="387"/>
      <c r="L145" s="397"/>
      <c r="M145" s="387"/>
    </row>
    <row r="146" spans="2:13" s="14" customFormat="1" ht="15.75" x14ac:dyDescent="0.25">
      <c r="B146" s="387"/>
      <c r="C146" s="397"/>
      <c r="D146" s="387"/>
      <c r="E146" s="387"/>
      <c r="F146" s="387"/>
      <c r="G146" s="387"/>
      <c r="H146" s="387"/>
      <c r="I146" s="387"/>
      <c r="J146" s="387"/>
      <c r="K146" s="387"/>
      <c r="L146" s="397"/>
      <c r="M146" s="387"/>
    </row>
    <row r="147" spans="2:13" s="14" customFormat="1" ht="15.75" x14ac:dyDescent="0.25">
      <c r="B147" s="387"/>
      <c r="C147" s="397"/>
      <c r="D147" s="387"/>
      <c r="E147" s="387"/>
      <c r="F147" s="387"/>
      <c r="G147" s="387"/>
      <c r="H147" s="387"/>
      <c r="I147" s="387"/>
      <c r="J147" s="387"/>
      <c r="K147" s="387"/>
      <c r="L147" s="397"/>
      <c r="M147" s="387"/>
    </row>
    <row r="148" spans="2:13" s="14" customFormat="1" ht="15.75" x14ac:dyDescent="0.25">
      <c r="B148" s="387"/>
      <c r="C148" s="397"/>
      <c r="D148" s="387"/>
      <c r="E148" s="387"/>
      <c r="F148" s="387"/>
      <c r="G148" s="387"/>
      <c r="H148" s="387"/>
      <c r="I148" s="387"/>
      <c r="J148" s="387"/>
      <c r="K148" s="387"/>
      <c r="L148" s="397"/>
      <c r="M148" s="387"/>
    </row>
    <row r="149" spans="2:13" s="14" customFormat="1" ht="15.75" x14ac:dyDescent="0.25">
      <c r="B149" s="387"/>
      <c r="C149" s="397"/>
      <c r="D149" s="387"/>
      <c r="E149" s="387"/>
      <c r="F149" s="387"/>
      <c r="G149" s="387"/>
      <c r="H149" s="387"/>
      <c r="I149" s="387"/>
      <c r="J149" s="387"/>
      <c r="K149" s="387"/>
      <c r="L149" s="397"/>
      <c r="M149" s="387"/>
    </row>
    <row r="150" spans="2:13" s="14" customFormat="1" ht="15.75" x14ac:dyDescent="0.25">
      <c r="B150" s="387"/>
      <c r="C150" s="397"/>
      <c r="D150" s="387"/>
      <c r="E150" s="387"/>
      <c r="F150" s="387"/>
      <c r="G150" s="387"/>
      <c r="H150" s="387"/>
      <c r="I150" s="387"/>
      <c r="J150" s="387"/>
      <c r="K150" s="387"/>
      <c r="L150" s="397"/>
      <c r="M150" s="387"/>
    </row>
    <row r="151" spans="2:13" s="14" customFormat="1" ht="15.75" x14ac:dyDescent="0.25">
      <c r="B151" s="387"/>
      <c r="C151" s="397"/>
      <c r="D151" s="387"/>
      <c r="E151" s="387"/>
      <c r="F151" s="387"/>
      <c r="G151" s="387"/>
      <c r="H151" s="387"/>
      <c r="I151" s="387"/>
      <c r="J151" s="387"/>
      <c r="K151" s="387"/>
      <c r="L151" s="397"/>
      <c r="M151" s="387"/>
    </row>
    <row r="152" spans="2:13" s="14" customFormat="1" ht="15.75" x14ac:dyDescent="0.25">
      <c r="B152" s="387"/>
      <c r="C152" s="397"/>
      <c r="D152" s="387"/>
      <c r="E152" s="387"/>
      <c r="F152" s="387"/>
      <c r="G152" s="387"/>
      <c r="H152" s="387"/>
      <c r="I152" s="387"/>
      <c r="J152" s="387"/>
      <c r="K152" s="387"/>
      <c r="L152" s="397"/>
      <c r="M152" s="387"/>
    </row>
    <row r="153" spans="2:13" s="14" customFormat="1" ht="15.75" x14ac:dyDescent="0.25">
      <c r="B153" s="387"/>
      <c r="C153" s="397"/>
      <c r="D153" s="387"/>
      <c r="E153" s="387"/>
      <c r="F153" s="387"/>
      <c r="G153" s="387"/>
      <c r="H153" s="387"/>
      <c r="I153" s="387"/>
      <c r="J153" s="387"/>
      <c r="K153" s="387"/>
      <c r="L153" s="397"/>
      <c r="M153" s="387"/>
    </row>
    <row r="154" spans="2:13" ht="15.75" x14ac:dyDescent="0.25">
      <c r="B154" s="399"/>
      <c r="C154" s="400"/>
      <c r="D154" s="399"/>
      <c r="E154" s="399"/>
      <c r="F154" s="399"/>
      <c r="G154" s="399"/>
      <c r="H154" s="399"/>
      <c r="I154" s="399"/>
      <c r="J154" s="399"/>
      <c r="K154" s="399"/>
      <c r="L154" s="400"/>
      <c r="M154" s="399"/>
    </row>
    <row r="155" spans="2:13" ht="15.75" x14ac:dyDescent="0.25">
      <c r="B155" s="399"/>
      <c r="C155" s="400"/>
      <c r="D155" s="399"/>
      <c r="E155" s="399"/>
      <c r="F155" s="399"/>
      <c r="G155" s="399"/>
      <c r="H155" s="399"/>
      <c r="I155" s="399"/>
      <c r="J155" s="399"/>
      <c r="K155" s="399"/>
      <c r="L155" s="400"/>
      <c r="M155" s="399"/>
    </row>
    <row r="156" spans="2:13" ht="15.75" x14ac:dyDescent="0.25">
      <c r="B156" s="399"/>
      <c r="C156" s="400"/>
      <c r="D156" s="399"/>
      <c r="E156" s="399"/>
      <c r="F156" s="399"/>
      <c r="G156" s="399"/>
      <c r="H156" s="399"/>
      <c r="I156" s="399"/>
      <c r="J156" s="399"/>
      <c r="K156" s="399"/>
      <c r="L156" s="400"/>
      <c r="M156" s="399"/>
    </row>
    <row r="157" spans="2:13" ht="15.75" x14ac:dyDescent="0.25">
      <c r="B157" s="399"/>
      <c r="C157" s="400"/>
      <c r="D157" s="399"/>
      <c r="E157" s="399"/>
      <c r="F157" s="399"/>
      <c r="G157" s="399"/>
      <c r="H157" s="399"/>
      <c r="I157" s="399"/>
      <c r="J157" s="399"/>
      <c r="K157" s="399"/>
      <c r="L157" s="400"/>
      <c r="M157" s="399"/>
    </row>
    <row r="158" spans="2:13" ht="15.75" x14ac:dyDescent="0.25">
      <c r="B158" s="399"/>
      <c r="C158" s="400"/>
      <c r="D158" s="399"/>
      <c r="E158" s="399"/>
      <c r="F158" s="399"/>
      <c r="G158" s="399"/>
      <c r="H158" s="399"/>
      <c r="I158" s="399"/>
      <c r="J158" s="399"/>
      <c r="K158" s="399"/>
      <c r="L158" s="400"/>
      <c r="M158" s="399"/>
    </row>
    <row r="159" spans="2:13" ht="15.75" x14ac:dyDescent="0.25">
      <c r="B159" s="399"/>
      <c r="C159" s="400"/>
      <c r="D159" s="399"/>
      <c r="E159" s="399"/>
      <c r="F159" s="399"/>
      <c r="G159" s="399"/>
      <c r="H159" s="399"/>
      <c r="I159" s="399"/>
      <c r="J159" s="399"/>
      <c r="K159" s="399"/>
      <c r="L159" s="400"/>
      <c r="M159" s="399"/>
    </row>
    <row r="160" spans="2:13" ht="15.75" x14ac:dyDescent="0.25">
      <c r="B160" s="399"/>
      <c r="C160" s="400"/>
      <c r="D160" s="399"/>
      <c r="E160" s="399"/>
      <c r="F160" s="399"/>
      <c r="G160" s="399"/>
      <c r="H160" s="399"/>
      <c r="I160" s="399"/>
      <c r="J160" s="399"/>
      <c r="K160" s="399"/>
      <c r="L160" s="400"/>
      <c r="M160" s="399"/>
    </row>
    <row r="161" spans="2:13" ht="15.75" x14ac:dyDescent="0.25">
      <c r="B161" s="399"/>
      <c r="C161" s="400"/>
      <c r="D161" s="399"/>
      <c r="E161" s="399"/>
      <c r="F161" s="399"/>
      <c r="G161" s="399"/>
      <c r="H161" s="399"/>
      <c r="I161" s="399"/>
      <c r="J161" s="399"/>
      <c r="K161" s="399"/>
      <c r="L161" s="400"/>
      <c r="M161" s="399"/>
    </row>
    <row r="162" spans="2:13" ht="15.75" x14ac:dyDescent="0.25">
      <c r="B162" s="399"/>
      <c r="C162" s="400"/>
      <c r="D162" s="399"/>
      <c r="E162" s="399"/>
      <c r="F162" s="399"/>
      <c r="G162" s="399"/>
      <c r="H162" s="399"/>
      <c r="I162" s="399"/>
      <c r="J162" s="399"/>
      <c r="K162" s="399"/>
      <c r="L162" s="400"/>
      <c r="M162" s="399"/>
    </row>
    <row r="163" spans="2:13" ht="15.75" x14ac:dyDescent="0.25">
      <c r="B163" s="399"/>
      <c r="C163" s="400"/>
      <c r="D163" s="399"/>
      <c r="E163" s="399"/>
      <c r="F163" s="399"/>
      <c r="G163" s="399"/>
      <c r="H163" s="399"/>
      <c r="I163" s="399"/>
      <c r="J163" s="399"/>
      <c r="K163" s="399"/>
      <c r="L163" s="400"/>
      <c r="M163" s="399"/>
    </row>
    <row r="164" spans="2:13" ht="15.75" x14ac:dyDescent="0.25">
      <c r="B164" s="399"/>
      <c r="C164" s="400"/>
      <c r="D164" s="399"/>
      <c r="E164" s="399"/>
      <c r="F164" s="399"/>
      <c r="G164" s="399"/>
      <c r="H164" s="399"/>
      <c r="I164" s="399"/>
      <c r="J164" s="399"/>
      <c r="K164" s="399"/>
      <c r="L164" s="400"/>
      <c r="M164" s="399"/>
    </row>
  </sheetData>
  <mergeCells count="15">
    <mergeCell ref="F84:F85"/>
    <mergeCell ref="F86:F89"/>
    <mergeCell ref="F90:F91"/>
    <mergeCell ref="F69:F74"/>
    <mergeCell ref="F75:F78"/>
    <mergeCell ref="C79:F79"/>
    <mergeCell ref="C80:F80"/>
    <mergeCell ref="C81:F81"/>
    <mergeCell ref="F82:F83"/>
    <mergeCell ref="F64:F68"/>
    <mergeCell ref="A5:A6"/>
    <mergeCell ref="B5:B6"/>
    <mergeCell ref="C5:C6"/>
    <mergeCell ref="C57:C58"/>
    <mergeCell ref="F61:F6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288"/>
  <sheetViews>
    <sheetView topLeftCell="A168" zoomScale="66" zoomScaleNormal="66" workbookViewId="0">
      <selection activeCell="L83" sqref="L83"/>
    </sheetView>
  </sheetViews>
  <sheetFormatPr defaultRowHeight="15" x14ac:dyDescent="0.25"/>
  <cols>
    <col min="1" max="1" width="9.140625" style="16"/>
    <col min="2" max="2" width="5.28515625" style="16" customWidth="1"/>
    <col min="3" max="3" width="29.28515625" style="16" customWidth="1"/>
    <col min="4" max="4" width="19.85546875" style="16" customWidth="1"/>
    <col min="5" max="5" width="18.7109375" style="16" customWidth="1"/>
    <col min="6" max="6" width="20.7109375" style="16" customWidth="1"/>
    <col min="7" max="7" width="15.7109375" style="16" hidden="1" customWidth="1"/>
    <col min="8" max="8" width="17.5703125" style="16" hidden="1" customWidth="1"/>
    <col min="9" max="9" width="22.85546875" style="16" customWidth="1"/>
    <col min="10" max="10" width="0.28515625" style="16" customWidth="1"/>
    <col min="11" max="11" width="43.85546875" style="16" customWidth="1"/>
    <col min="12" max="12" width="21.140625" style="16" customWidth="1"/>
    <col min="13" max="13" width="21.5703125" style="16" customWidth="1"/>
    <col min="14" max="14" width="36.42578125" style="16" customWidth="1"/>
    <col min="15" max="15" width="16.5703125" style="16" bestFit="1" customWidth="1"/>
    <col min="16" max="16" width="26.28515625" style="16" customWidth="1"/>
    <col min="17" max="16384" width="9.140625" style="16"/>
  </cols>
  <sheetData>
    <row r="1" spans="1:14" ht="18.75" x14ac:dyDescent="0.3">
      <c r="F1" s="134" t="s">
        <v>361</v>
      </c>
    </row>
    <row r="2" spans="1:14" ht="20.25" x14ac:dyDescent="0.25">
      <c r="C2" s="182" t="s">
        <v>357</v>
      </c>
      <c r="D2" s="191" t="s">
        <v>110</v>
      </c>
    </row>
    <row r="3" spans="1:14" ht="20.25" x14ac:dyDescent="0.25">
      <c r="B3" s="133"/>
      <c r="C3" s="182" t="s">
        <v>358</v>
      </c>
      <c r="D3" s="191" t="s">
        <v>439</v>
      </c>
      <c r="E3" s="133"/>
      <c r="F3" s="133"/>
      <c r="G3" s="133"/>
      <c r="H3" s="133"/>
      <c r="I3" s="133"/>
      <c r="J3" s="133"/>
      <c r="K3" s="133"/>
      <c r="L3" s="133"/>
    </row>
    <row r="4" spans="1:14" ht="20.25" x14ac:dyDescent="0.3">
      <c r="B4" s="133"/>
      <c r="C4" s="182" t="s">
        <v>106</v>
      </c>
      <c r="D4" s="191" t="s">
        <v>425</v>
      </c>
      <c r="E4" s="133"/>
      <c r="G4" s="134"/>
      <c r="H4" s="134"/>
      <c r="I4" s="134"/>
      <c r="J4" s="133"/>
      <c r="K4" s="133"/>
      <c r="L4" s="133"/>
    </row>
    <row r="5" spans="1:14" ht="31.5" x14ac:dyDescent="0.25">
      <c r="B5" s="133"/>
      <c r="C5" s="182" t="s">
        <v>359</v>
      </c>
      <c r="D5" s="191" t="s">
        <v>440</v>
      </c>
      <c r="E5" s="133"/>
      <c r="F5" s="133"/>
      <c r="G5" s="133"/>
      <c r="H5" s="133"/>
      <c r="I5" s="133"/>
      <c r="J5" s="133"/>
      <c r="K5" s="133"/>
      <c r="L5" s="133"/>
    </row>
    <row r="6" spans="1:14" ht="20.25" x14ac:dyDescent="0.25">
      <c r="B6" s="133"/>
      <c r="C6" s="183" t="s">
        <v>360</v>
      </c>
      <c r="D6" s="191" t="s">
        <v>441</v>
      </c>
      <c r="E6" s="133"/>
      <c r="F6" s="133"/>
      <c r="G6" s="133"/>
      <c r="H6" s="133"/>
      <c r="I6" s="133"/>
      <c r="J6" s="133"/>
      <c r="K6" s="133"/>
      <c r="L6" s="133"/>
    </row>
    <row r="7" spans="1:14" ht="15" customHeight="1" x14ac:dyDescent="0.25">
      <c r="B7" s="413" t="s">
        <v>0</v>
      </c>
      <c r="C7" s="411" t="s">
        <v>1</v>
      </c>
      <c r="D7" s="411" t="s">
        <v>340</v>
      </c>
      <c r="E7" s="411" t="s">
        <v>341</v>
      </c>
      <c r="F7" s="411" t="s">
        <v>342</v>
      </c>
      <c r="G7" s="411" t="s">
        <v>12</v>
      </c>
      <c r="H7" s="411" t="s">
        <v>11</v>
      </c>
      <c r="I7" s="411" t="s">
        <v>343</v>
      </c>
      <c r="J7" s="411" t="s">
        <v>344</v>
      </c>
      <c r="K7" s="411" t="s">
        <v>344</v>
      </c>
      <c r="L7" s="411" t="s">
        <v>345</v>
      </c>
      <c r="M7" s="411" t="s">
        <v>356</v>
      </c>
    </row>
    <row r="8" spans="1:14" ht="78.75" customHeight="1" x14ac:dyDescent="0.25">
      <c r="B8" s="413"/>
      <c r="C8" s="412"/>
      <c r="D8" s="412"/>
      <c r="E8" s="412"/>
      <c r="F8" s="412"/>
      <c r="G8" s="412"/>
      <c r="H8" s="412"/>
      <c r="I8" s="412"/>
      <c r="J8" s="412"/>
      <c r="K8" s="412"/>
      <c r="L8" s="412"/>
      <c r="M8" s="412"/>
    </row>
    <row r="9" spans="1:14" ht="37.5" x14ac:dyDescent="0.25">
      <c r="A9" s="27"/>
      <c r="B9" s="196">
        <v>1</v>
      </c>
      <c r="C9" s="197" t="s">
        <v>20</v>
      </c>
      <c r="D9" s="196">
        <v>13821274</v>
      </c>
      <c r="E9" s="238" t="e">
        <f>E10+E60+E73+E79+E84+E90+E92+E95</f>
        <v>#REF!</v>
      </c>
      <c r="F9" s="197"/>
      <c r="G9" s="198"/>
      <c r="H9" s="199"/>
      <c r="I9" s="199"/>
      <c r="J9" s="200"/>
      <c r="K9" s="200"/>
      <c r="L9" s="235">
        <f>SUM(L11:L101)</f>
        <v>6356540.6299999999</v>
      </c>
      <c r="M9" s="237" t="e">
        <f>E9-L9</f>
        <v>#REF!</v>
      </c>
    </row>
    <row r="10" spans="1:14" ht="47.25" x14ac:dyDescent="0.25">
      <c r="A10" s="27"/>
      <c r="B10" s="203"/>
      <c r="C10" s="204" t="s">
        <v>214</v>
      </c>
      <c r="D10" s="205">
        <v>9783000</v>
      </c>
      <c r="E10" s="218" t="e">
        <f>SUM(E11:E42)</f>
        <v>#REF!</v>
      </c>
      <c r="F10" s="204"/>
      <c r="G10" s="136"/>
      <c r="H10" s="136"/>
      <c r="I10" s="136"/>
      <c r="J10" s="207"/>
      <c r="K10" s="208" t="s">
        <v>569</v>
      </c>
      <c r="L10" s="236">
        <f>SUM(L11:L47)</f>
        <v>4379972</v>
      </c>
      <c r="M10" s="236" t="e">
        <f>E10-L10</f>
        <v>#REF!</v>
      </c>
    </row>
    <row r="11" spans="1:14" ht="30" customHeight="1" x14ac:dyDescent="0.25">
      <c r="A11" s="27"/>
      <c r="B11" s="137"/>
      <c r="C11" s="132" t="s">
        <v>210</v>
      </c>
      <c r="D11" s="137">
        <v>2250000</v>
      </c>
      <c r="E11" s="186" t="e">
        <f>#REF!</f>
        <v>#REF!</v>
      </c>
      <c r="F11" s="132" t="s">
        <v>349</v>
      </c>
      <c r="G11" s="138" t="s">
        <v>215</v>
      </c>
      <c r="H11" s="138">
        <v>10</v>
      </c>
      <c r="I11" s="138" t="s">
        <v>346</v>
      </c>
      <c r="J11" s="139">
        <v>105500</v>
      </c>
      <c r="K11" s="192" t="s">
        <v>606</v>
      </c>
      <c r="L11" s="177">
        <v>7353</v>
      </c>
      <c r="M11" s="139" t="e">
        <f>E11-L11-L12-L13-L14-L15-L18</f>
        <v>#REF!</v>
      </c>
      <c r="N11" s="140"/>
    </row>
    <row r="12" spans="1:14" ht="15.75" x14ac:dyDescent="0.25">
      <c r="A12" s="27"/>
      <c r="B12" s="137"/>
      <c r="C12" s="132"/>
      <c r="D12" s="137"/>
      <c r="E12" s="186" t="e">
        <f>#REF!</f>
        <v>#REF!</v>
      </c>
      <c r="F12" s="132"/>
      <c r="G12" s="138" t="s">
        <v>215</v>
      </c>
      <c r="H12" s="138">
        <v>10</v>
      </c>
      <c r="I12" s="138"/>
      <c r="J12" s="139">
        <v>206750</v>
      </c>
      <c r="K12" s="192" t="s">
        <v>617</v>
      </c>
      <c r="L12" s="177">
        <v>250000</v>
      </c>
      <c r="M12" s="181"/>
      <c r="N12" s="140"/>
    </row>
    <row r="13" spans="1:14" ht="15.75" x14ac:dyDescent="0.25">
      <c r="A13" s="27"/>
      <c r="B13" s="137"/>
      <c r="C13" s="141"/>
      <c r="D13" s="175"/>
      <c r="E13" s="186" t="e">
        <f>#REF!</f>
        <v>#REF!</v>
      </c>
      <c r="F13" s="141"/>
      <c r="G13" s="138" t="s">
        <v>215</v>
      </c>
      <c r="H13" s="138">
        <v>10</v>
      </c>
      <c r="I13" s="138"/>
      <c r="J13" s="139">
        <v>206750</v>
      </c>
      <c r="K13" s="192" t="s">
        <v>618</v>
      </c>
      <c r="L13" s="177">
        <v>250000</v>
      </c>
      <c r="M13" s="181"/>
      <c r="N13" s="140"/>
    </row>
    <row r="14" spans="1:14" ht="15.75" x14ac:dyDescent="0.25">
      <c r="A14" s="27"/>
      <c r="B14" s="137"/>
      <c r="C14" s="132"/>
      <c r="D14" s="137"/>
      <c r="E14" s="186" t="e">
        <f>#REF!</f>
        <v>#REF!</v>
      </c>
      <c r="F14" s="132"/>
      <c r="G14" s="138"/>
      <c r="H14" s="138"/>
      <c r="I14" s="138"/>
      <c r="J14" s="139">
        <v>206750</v>
      </c>
      <c r="K14" s="192" t="s">
        <v>719</v>
      </c>
      <c r="L14" s="177">
        <v>250000</v>
      </c>
      <c r="M14" s="181"/>
      <c r="N14" s="140"/>
    </row>
    <row r="15" spans="1:14" ht="31.5" x14ac:dyDescent="0.25">
      <c r="A15" s="27"/>
      <c r="B15" s="137"/>
      <c r="C15" s="132"/>
      <c r="D15" s="137"/>
      <c r="E15" s="186" t="e">
        <f>#REF!</f>
        <v>#REF!</v>
      </c>
      <c r="F15" s="132"/>
      <c r="G15" s="138"/>
      <c r="H15" s="138"/>
      <c r="I15" s="138"/>
      <c r="J15" s="139">
        <v>206750</v>
      </c>
      <c r="K15" s="192" t="s">
        <v>740</v>
      </c>
      <c r="L15" s="177">
        <v>250000</v>
      </c>
      <c r="M15" s="181"/>
      <c r="N15" s="140"/>
    </row>
    <row r="16" spans="1:14" ht="15.75" hidden="1" customHeight="1" x14ac:dyDescent="0.25">
      <c r="A16" s="27"/>
      <c r="B16" s="137"/>
      <c r="C16" s="132"/>
      <c r="D16" s="137"/>
      <c r="E16" s="186" t="e">
        <f>#REF!</f>
        <v>#REF!</v>
      </c>
      <c r="F16" s="132"/>
      <c r="G16" s="138"/>
      <c r="H16" s="138"/>
      <c r="I16" s="138"/>
      <c r="J16" s="139"/>
      <c r="K16" s="192" t="s">
        <v>614</v>
      </c>
      <c r="L16" s="177"/>
      <c r="M16" s="181"/>
      <c r="N16" s="140"/>
    </row>
    <row r="17" spans="1:14" ht="15.75" hidden="1" customHeight="1" x14ac:dyDescent="0.25">
      <c r="A17" s="27"/>
      <c r="B17" s="137"/>
      <c r="C17" s="132"/>
      <c r="D17" s="137"/>
      <c r="E17" s="186" t="e">
        <f>#REF!</f>
        <v>#REF!</v>
      </c>
      <c r="F17" s="132"/>
      <c r="G17" s="138"/>
      <c r="H17" s="138"/>
      <c r="I17" s="138"/>
      <c r="J17" s="139"/>
      <c r="K17" s="192" t="s">
        <v>614</v>
      </c>
      <c r="L17" s="177"/>
      <c r="M17" s="181"/>
      <c r="N17" s="140"/>
    </row>
    <row r="18" spans="1:14" ht="15.75" customHeight="1" x14ac:dyDescent="0.25">
      <c r="A18" s="27"/>
      <c r="B18" s="137"/>
      <c r="C18" s="132"/>
      <c r="D18" s="137"/>
      <c r="E18" s="186" t="e">
        <f>#REF!</f>
        <v>#REF!</v>
      </c>
      <c r="F18" s="132"/>
      <c r="G18" s="138"/>
      <c r="H18" s="138"/>
      <c r="I18" s="138"/>
      <c r="J18" s="139"/>
      <c r="K18" s="192" t="s">
        <v>614</v>
      </c>
      <c r="L18" s="177"/>
      <c r="M18" s="181"/>
      <c r="N18" s="140"/>
    </row>
    <row r="19" spans="1:14" ht="31.5" x14ac:dyDescent="0.25">
      <c r="A19" s="27"/>
      <c r="B19" s="137"/>
      <c r="C19" s="132" t="s">
        <v>354</v>
      </c>
      <c r="D19" s="137">
        <v>2700000</v>
      </c>
      <c r="E19" s="186" t="e">
        <f>#REF!</f>
        <v>#REF!</v>
      </c>
      <c r="F19" s="132" t="s">
        <v>350</v>
      </c>
      <c r="G19" s="138"/>
      <c r="H19" s="138"/>
      <c r="I19" s="138" t="s">
        <v>346</v>
      </c>
      <c r="J19" s="139">
        <v>125750</v>
      </c>
      <c r="K19" s="192" t="s">
        <v>602</v>
      </c>
      <c r="L19" s="177">
        <v>8824</v>
      </c>
      <c r="M19" s="139" t="e">
        <f>E19-L19-L20-L21-L22-L23-L24</f>
        <v>#REF!</v>
      </c>
      <c r="N19" s="140"/>
    </row>
    <row r="20" spans="1:14" ht="15.75" x14ac:dyDescent="0.25">
      <c r="A20" s="27"/>
      <c r="B20" s="137"/>
      <c r="C20" s="141"/>
      <c r="D20" s="175"/>
      <c r="E20" s="186" t="e">
        <f>#REF!</f>
        <v>#REF!</v>
      </c>
      <c r="F20" s="141"/>
      <c r="G20" s="138"/>
      <c r="H20" s="138"/>
      <c r="I20" s="138"/>
      <c r="J20" s="139">
        <v>247250</v>
      </c>
      <c r="K20" s="192" t="s">
        <v>605</v>
      </c>
      <c r="L20" s="177">
        <v>300000</v>
      </c>
      <c r="M20" s="139"/>
      <c r="N20" s="140"/>
    </row>
    <row r="21" spans="1:14" ht="15.75" x14ac:dyDescent="0.25">
      <c r="A21" s="27"/>
      <c r="B21" s="137"/>
      <c r="C21" s="132"/>
      <c r="D21" s="137"/>
      <c r="E21" s="186" t="e">
        <f>#REF!</f>
        <v>#REF!</v>
      </c>
      <c r="F21" s="132"/>
      <c r="G21" s="138"/>
      <c r="H21" s="138"/>
      <c r="I21" s="138"/>
      <c r="J21" s="139">
        <v>247250</v>
      </c>
      <c r="K21" s="192" t="s">
        <v>592</v>
      </c>
      <c r="L21" s="177">
        <v>300000</v>
      </c>
      <c r="M21" s="139"/>
      <c r="N21" s="140"/>
    </row>
    <row r="22" spans="1:14" ht="15.75" x14ac:dyDescent="0.25">
      <c r="A22" s="27"/>
      <c r="B22" s="137"/>
      <c r="C22" s="132"/>
      <c r="D22" s="137"/>
      <c r="E22" s="186" t="e">
        <f>#REF!</f>
        <v>#REF!</v>
      </c>
      <c r="F22" s="132"/>
      <c r="G22" s="138"/>
      <c r="H22" s="138"/>
      <c r="I22" s="138"/>
      <c r="J22" s="139">
        <v>123625</v>
      </c>
      <c r="K22" s="192" t="s">
        <v>724</v>
      </c>
      <c r="L22" s="177">
        <v>300000</v>
      </c>
      <c r="M22" s="139"/>
      <c r="N22" s="140"/>
    </row>
    <row r="23" spans="1:14" ht="31.5" x14ac:dyDescent="0.25">
      <c r="A23" s="27"/>
      <c r="B23" s="137"/>
      <c r="C23" s="132"/>
      <c r="D23" s="137"/>
      <c r="E23" s="186" t="e">
        <f>#REF!</f>
        <v>#REF!</v>
      </c>
      <c r="F23" s="132"/>
      <c r="G23" s="138"/>
      <c r="H23" s="138"/>
      <c r="I23" s="138"/>
      <c r="J23" s="139">
        <v>123625</v>
      </c>
      <c r="K23" s="192" t="s">
        <v>741</v>
      </c>
      <c r="L23" s="177">
        <v>300000</v>
      </c>
      <c r="M23" s="139"/>
      <c r="N23" s="140"/>
    </row>
    <row r="24" spans="1:14" ht="15.75" x14ac:dyDescent="0.25">
      <c r="A24" s="27"/>
      <c r="B24" s="137"/>
      <c r="C24" s="132"/>
      <c r="D24" s="137"/>
      <c r="E24" s="186" t="e">
        <f>#REF!</f>
        <v>#REF!</v>
      </c>
      <c r="F24" s="132"/>
      <c r="G24" s="138"/>
      <c r="H24" s="138"/>
      <c r="I24" s="138"/>
      <c r="J24" s="139">
        <v>247250</v>
      </c>
      <c r="K24" s="192" t="s">
        <v>614</v>
      </c>
      <c r="L24" s="177"/>
      <c r="M24" s="139"/>
      <c r="N24" s="140"/>
    </row>
    <row r="25" spans="1:14" ht="15.75" hidden="1" customHeight="1" x14ac:dyDescent="0.25">
      <c r="A25" s="27"/>
      <c r="B25" s="137"/>
      <c r="C25" s="132"/>
      <c r="D25" s="137"/>
      <c r="E25" s="186" t="e">
        <f>#REF!</f>
        <v>#REF!</v>
      </c>
      <c r="F25" s="132"/>
      <c r="G25" s="138"/>
      <c r="H25" s="138"/>
      <c r="I25" s="138"/>
      <c r="J25" s="139"/>
      <c r="K25" s="192"/>
      <c r="L25" s="177"/>
      <c r="M25" s="139"/>
      <c r="N25" s="140"/>
    </row>
    <row r="26" spans="1:14" ht="15.75" customHeight="1" x14ac:dyDescent="0.25">
      <c r="A26" s="27"/>
      <c r="B26" s="137"/>
      <c r="C26" s="141"/>
      <c r="D26" s="175"/>
      <c r="E26" s="186" t="e">
        <f>#REF!</f>
        <v>#REF!</v>
      </c>
      <c r="F26" s="141"/>
      <c r="G26" s="138"/>
      <c r="H26" s="138"/>
      <c r="I26" s="138"/>
      <c r="J26" s="139"/>
      <c r="K26" s="192"/>
      <c r="L26" s="177"/>
      <c r="M26" s="139"/>
      <c r="N26" s="140"/>
    </row>
    <row r="27" spans="1:14" ht="31.5" x14ac:dyDescent="0.25">
      <c r="A27" s="27"/>
      <c r="B27" s="137"/>
      <c r="C27" s="141" t="s">
        <v>355</v>
      </c>
      <c r="D27" s="175">
        <v>1980000</v>
      </c>
      <c r="E27" s="186" t="e">
        <f>#REF!</f>
        <v>#REF!</v>
      </c>
      <c r="F27" s="141" t="s">
        <v>351</v>
      </c>
      <c r="G27" s="138"/>
      <c r="H27" s="138"/>
      <c r="I27" s="138" t="s">
        <v>346</v>
      </c>
      <c r="J27" s="139">
        <v>93350</v>
      </c>
      <c r="K27" s="192" t="s">
        <v>601</v>
      </c>
      <c r="L27" s="177">
        <v>6471</v>
      </c>
      <c r="M27" s="139" t="e">
        <f>E27-L27-L28-L29-L30-L31-L34</f>
        <v>#REF!</v>
      </c>
      <c r="N27" s="140"/>
    </row>
    <row r="28" spans="1:14" ht="15.75" x14ac:dyDescent="0.25">
      <c r="A28" s="27"/>
      <c r="B28" s="137"/>
      <c r="C28" s="132"/>
      <c r="D28" s="137"/>
      <c r="E28" s="186" t="e">
        <f>#REF!</f>
        <v>#REF!</v>
      </c>
      <c r="F28" s="132"/>
      <c r="G28" s="138"/>
      <c r="H28" s="138"/>
      <c r="I28" s="138"/>
      <c r="J28" s="139">
        <v>182450</v>
      </c>
      <c r="K28" s="192" t="s">
        <v>598</v>
      </c>
      <c r="L28" s="177">
        <v>220000</v>
      </c>
      <c r="M28" s="139"/>
      <c r="N28" s="140"/>
    </row>
    <row r="29" spans="1:14" ht="15.75" x14ac:dyDescent="0.25">
      <c r="A29" s="27"/>
      <c r="B29" s="137"/>
      <c r="C29" s="132"/>
      <c r="D29" s="137"/>
      <c r="E29" s="186" t="e">
        <f>#REF!</f>
        <v>#REF!</v>
      </c>
      <c r="F29" s="132"/>
      <c r="G29" s="138"/>
      <c r="H29" s="138"/>
      <c r="I29" s="138"/>
      <c r="J29" s="139">
        <v>182450</v>
      </c>
      <c r="K29" s="192" t="s">
        <v>593</v>
      </c>
      <c r="L29" s="177">
        <v>220000</v>
      </c>
      <c r="M29" s="139"/>
      <c r="N29" s="140"/>
    </row>
    <row r="30" spans="1:14" ht="15.75" x14ac:dyDescent="0.25">
      <c r="A30" s="27"/>
      <c r="B30" s="137"/>
      <c r="C30" s="132"/>
      <c r="D30" s="137"/>
      <c r="E30" s="186" t="e">
        <f>#REF!</f>
        <v>#REF!</v>
      </c>
      <c r="F30" s="132"/>
      <c r="G30" s="138"/>
      <c r="H30" s="138"/>
      <c r="I30" s="138"/>
      <c r="J30" s="139">
        <v>182450</v>
      </c>
      <c r="K30" s="192" t="s">
        <v>720</v>
      </c>
      <c r="L30" s="177">
        <v>220000</v>
      </c>
      <c r="M30" s="139"/>
      <c r="N30" s="140"/>
    </row>
    <row r="31" spans="1:14" ht="15.75" x14ac:dyDescent="0.25">
      <c r="A31" s="27"/>
      <c r="B31" s="137"/>
      <c r="C31" s="132"/>
      <c r="D31" s="137"/>
      <c r="E31" s="186" t="e">
        <f>#REF!</f>
        <v>#REF!</v>
      </c>
      <c r="F31" s="132"/>
      <c r="G31" s="138"/>
      <c r="H31" s="138"/>
      <c r="I31" s="138"/>
      <c r="J31" s="139">
        <v>100000</v>
      </c>
      <c r="K31" s="192" t="s">
        <v>742</v>
      </c>
      <c r="L31" s="177">
        <v>220000</v>
      </c>
      <c r="M31" s="139"/>
      <c r="N31" s="140"/>
    </row>
    <row r="32" spans="1:14" ht="15.75" hidden="1" customHeight="1" x14ac:dyDescent="0.25">
      <c r="A32" s="27"/>
      <c r="B32" s="137"/>
      <c r="C32" s="132"/>
      <c r="D32" s="137"/>
      <c r="E32" s="186" t="e">
        <f>#REF!</f>
        <v>#REF!</v>
      </c>
      <c r="F32" s="132"/>
      <c r="G32" s="138"/>
      <c r="H32" s="138"/>
      <c r="I32" s="138"/>
      <c r="J32" s="139"/>
      <c r="K32" s="192" t="s">
        <v>614</v>
      </c>
      <c r="L32" s="177"/>
      <c r="M32" s="139"/>
      <c r="N32" s="140"/>
    </row>
    <row r="33" spans="1:14" ht="15.75" hidden="1" customHeight="1" x14ac:dyDescent="0.25">
      <c r="A33" s="27"/>
      <c r="B33" s="137"/>
      <c r="C33" s="141"/>
      <c r="D33" s="175"/>
      <c r="E33" s="186" t="e">
        <f>#REF!</f>
        <v>#REF!</v>
      </c>
      <c r="F33" s="141"/>
      <c r="G33" s="138"/>
      <c r="H33" s="138"/>
      <c r="I33" s="138"/>
      <c r="J33" s="139"/>
      <c r="K33" s="192" t="s">
        <v>614</v>
      </c>
      <c r="L33" s="177"/>
      <c r="M33" s="139"/>
      <c r="N33" s="140"/>
    </row>
    <row r="34" spans="1:14" ht="15.75" customHeight="1" x14ac:dyDescent="0.25">
      <c r="A34" s="27"/>
      <c r="B34" s="137"/>
      <c r="C34" s="141"/>
      <c r="D34" s="175"/>
      <c r="E34" s="186" t="e">
        <f>#REF!</f>
        <v>#REF!</v>
      </c>
      <c r="F34" s="141"/>
      <c r="G34" s="138"/>
      <c r="H34" s="138"/>
      <c r="I34" s="138"/>
      <c r="J34" s="139"/>
      <c r="K34" s="192" t="s">
        <v>614</v>
      </c>
      <c r="L34" s="177"/>
      <c r="M34" s="139"/>
      <c r="N34" s="140"/>
    </row>
    <row r="35" spans="1:14" ht="15.75" customHeight="1" x14ac:dyDescent="0.25">
      <c r="A35" s="27"/>
      <c r="B35" s="137"/>
      <c r="C35" s="141"/>
      <c r="D35" s="175"/>
      <c r="F35" s="141" t="s">
        <v>582</v>
      </c>
      <c r="G35" s="138"/>
      <c r="H35" s="138"/>
      <c r="I35" s="138"/>
      <c r="J35" s="139"/>
      <c r="K35" s="192" t="s">
        <v>604</v>
      </c>
      <c r="L35" s="177">
        <v>4912</v>
      </c>
      <c r="M35" s="139">
        <f>E35-L35</f>
        <v>-4912</v>
      </c>
      <c r="N35" s="140"/>
    </row>
    <row r="36" spans="1:14" ht="31.5" x14ac:dyDescent="0.25">
      <c r="A36" s="27"/>
      <c r="B36" s="137"/>
      <c r="C36" s="132" t="s">
        <v>213</v>
      </c>
      <c r="D36" s="137">
        <v>1503000</v>
      </c>
      <c r="E36" s="186" t="e">
        <f>#REF!</f>
        <v>#REF!</v>
      </c>
      <c r="F36" s="132" t="s">
        <v>424</v>
      </c>
      <c r="G36" s="138"/>
      <c r="H36" s="138"/>
      <c r="I36" s="138" t="s">
        <v>346</v>
      </c>
      <c r="J36" s="139">
        <v>71885</v>
      </c>
      <c r="K36" s="192" t="s">
        <v>608</v>
      </c>
      <c r="L36" s="177">
        <v>167000</v>
      </c>
      <c r="M36" s="139" t="e">
        <f>E36-L36-L37-L38-L39-L40</f>
        <v>#REF!</v>
      </c>
      <c r="N36" s="140"/>
    </row>
    <row r="37" spans="1:14" ht="15.75" x14ac:dyDescent="0.25">
      <c r="A37" s="27"/>
      <c r="B37" s="137"/>
      <c r="C37" s="141"/>
      <c r="D37" s="175"/>
      <c r="E37" s="186" t="e">
        <f>#REF!</f>
        <v>#REF!</v>
      </c>
      <c r="F37" s="141"/>
      <c r="G37" s="138"/>
      <c r="H37" s="138"/>
      <c r="I37" s="138"/>
      <c r="J37" s="139">
        <v>139520</v>
      </c>
      <c r="K37" s="192" t="s">
        <v>594</v>
      </c>
      <c r="L37" s="177">
        <v>167000</v>
      </c>
      <c r="M37" s="139"/>
      <c r="N37" s="140"/>
    </row>
    <row r="38" spans="1:14" ht="15.75" x14ac:dyDescent="0.25">
      <c r="A38" s="27"/>
      <c r="B38" s="137"/>
      <c r="C38" s="141"/>
      <c r="D38" s="175"/>
      <c r="E38" s="186" t="e">
        <f>#REF!</f>
        <v>#REF!</v>
      </c>
      <c r="F38" s="141"/>
      <c r="G38" s="138"/>
      <c r="H38" s="138"/>
      <c r="I38" s="138"/>
      <c r="J38" s="139">
        <v>139520</v>
      </c>
      <c r="K38" s="192" t="s">
        <v>718</v>
      </c>
      <c r="L38" s="177">
        <v>167000</v>
      </c>
      <c r="M38" s="139"/>
      <c r="N38" s="140"/>
    </row>
    <row r="39" spans="1:14" ht="15.75" x14ac:dyDescent="0.25">
      <c r="A39" s="27"/>
      <c r="B39" s="137"/>
      <c r="D39" s="175"/>
      <c r="E39" s="186" t="e">
        <f>#REF!</f>
        <v>#REF!</v>
      </c>
      <c r="G39" s="138"/>
      <c r="H39" s="138"/>
      <c r="I39" s="138"/>
      <c r="J39" s="139">
        <v>139520</v>
      </c>
      <c r="K39" s="192" t="s">
        <v>743</v>
      </c>
      <c r="L39" s="177">
        <v>167000</v>
      </c>
      <c r="M39" s="139"/>
      <c r="N39" s="140"/>
    </row>
    <row r="40" spans="1:14" ht="15.75" x14ac:dyDescent="0.25">
      <c r="A40" s="27"/>
      <c r="B40" s="137"/>
      <c r="D40" s="175"/>
      <c r="E40" s="186" t="e">
        <f>#REF!</f>
        <v>#REF!</v>
      </c>
      <c r="G40" s="138"/>
      <c r="H40" s="138"/>
      <c r="I40" s="138"/>
      <c r="J40" s="139">
        <v>139520</v>
      </c>
      <c r="K40" s="192" t="s">
        <v>614</v>
      </c>
      <c r="L40" s="177"/>
      <c r="M40" s="139"/>
      <c r="N40" s="140"/>
    </row>
    <row r="41" spans="1:14" ht="15.75" x14ac:dyDescent="0.25">
      <c r="A41" s="27"/>
      <c r="B41" s="137"/>
      <c r="D41" s="175"/>
      <c r="E41" s="186" t="e">
        <f>#REF!</f>
        <v>#REF!</v>
      </c>
      <c r="G41" s="138"/>
      <c r="H41" s="138"/>
      <c r="I41" s="138"/>
      <c r="J41" s="139"/>
      <c r="K41" s="192"/>
      <c r="L41" s="177"/>
      <c r="M41" s="139"/>
      <c r="N41" s="140"/>
    </row>
    <row r="42" spans="1:14" ht="31.5" x14ac:dyDescent="0.25">
      <c r="A42" s="27"/>
      <c r="B42" s="137"/>
      <c r="C42" s="132" t="s">
        <v>99</v>
      </c>
      <c r="D42" s="137">
        <v>1350000</v>
      </c>
      <c r="E42" s="186" t="e">
        <f>#REF!</f>
        <v>#REF!</v>
      </c>
      <c r="F42" s="132" t="s">
        <v>353</v>
      </c>
      <c r="G42" s="138"/>
      <c r="H42" s="138"/>
      <c r="I42" s="138" t="s">
        <v>346</v>
      </c>
      <c r="J42" s="139">
        <v>65000</v>
      </c>
      <c r="K42" s="192" t="s">
        <v>600</v>
      </c>
      <c r="L42" s="177">
        <v>4412</v>
      </c>
      <c r="M42" s="139" t="e">
        <f>E42-L42-L43-L44-L45-L46-L47</f>
        <v>#REF!</v>
      </c>
      <c r="N42" s="140"/>
    </row>
    <row r="43" spans="1:14" ht="15.75" x14ac:dyDescent="0.25">
      <c r="A43" s="27"/>
      <c r="B43" s="137"/>
      <c r="C43" s="132"/>
      <c r="D43" s="137"/>
      <c r="E43" s="186" t="e">
        <f>#REF!</f>
        <v>#REF!</v>
      </c>
      <c r="F43" s="132"/>
      <c r="G43" s="138"/>
      <c r="H43" s="138"/>
      <c r="I43" s="138"/>
      <c r="J43" s="139">
        <v>125750</v>
      </c>
      <c r="K43" s="192" t="s">
        <v>615</v>
      </c>
      <c r="L43" s="177">
        <v>150000</v>
      </c>
      <c r="M43" s="139"/>
      <c r="N43" s="140"/>
    </row>
    <row r="44" spans="1:14" ht="15.75" x14ac:dyDescent="0.25">
      <c r="A44" s="27"/>
      <c r="B44" s="137"/>
      <c r="C44" s="132"/>
      <c r="D44" s="137"/>
      <c r="E44" s="186" t="e">
        <f>#REF!</f>
        <v>#REF!</v>
      </c>
      <c r="F44" s="132"/>
      <c r="G44" s="138"/>
      <c r="H44" s="138"/>
      <c r="I44" s="138"/>
      <c r="J44" s="139">
        <v>125750</v>
      </c>
      <c r="K44" s="192" t="s">
        <v>616</v>
      </c>
      <c r="L44" s="177">
        <v>150000</v>
      </c>
      <c r="M44" s="139"/>
      <c r="N44" s="140"/>
    </row>
    <row r="45" spans="1:14" ht="15.75" x14ac:dyDescent="0.25">
      <c r="A45" s="27"/>
      <c r="B45" s="137"/>
      <c r="C45" s="132"/>
      <c r="D45" s="137"/>
      <c r="E45" s="186" t="e">
        <f>#REF!</f>
        <v>#REF!</v>
      </c>
      <c r="F45" s="132"/>
      <c r="G45" s="138"/>
      <c r="H45" s="138"/>
      <c r="I45" s="138"/>
      <c r="J45" s="139">
        <v>125750</v>
      </c>
      <c r="K45" s="192" t="s">
        <v>721</v>
      </c>
      <c r="L45" s="177">
        <v>150000</v>
      </c>
      <c r="M45" s="139"/>
      <c r="N45" s="140"/>
    </row>
    <row r="46" spans="1:14" ht="15.75" x14ac:dyDescent="0.25">
      <c r="A46" s="27"/>
      <c r="B46" s="137"/>
      <c r="D46" s="175"/>
      <c r="E46" s="186" t="e">
        <f>#REF!</f>
        <v>#REF!</v>
      </c>
      <c r="G46" s="138"/>
      <c r="H46" s="138"/>
      <c r="I46" s="138"/>
      <c r="J46" s="139">
        <v>125750</v>
      </c>
      <c r="K46" s="192" t="s">
        <v>744</v>
      </c>
      <c r="L46" s="177">
        <v>150000</v>
      </c>
      <c r="M46" s="139"/>
      <c r="N46" s="140"/>
    </row>
    <row r="47" spans="1:14" ht="15.75" x14ac:dyDescent="0.25">
      <c r="A47" s="27"/>
      <c r="B47" s="137"/>
      <c r="D47" s="175"/>
      <c r="E47" s="186" t="e">
        <f>#REF!</f>
        <v>#REF!</v>
      </c>
      <c r="G47" s="138"/>
      <c r="H47" s="138"/>
      <c r="I47" s="138"/>
      <c r="J47" s="139"/>
      <c r="K47" s="192" t="s">
        <v>614</v>
      </c>
      <c r="L47" s="177"/>
      <c r="M47" s="139"/>
      <c r="N47" s="140"/>
    </row>
    <row r="48" spans="1:14" ht="31.5" x14ac:dyDescent="0.25">
      <c r="A48" s="27"/>
      <c r="B48" s="137"/>
      <c r="C48" s="132"/>
      <c r="D48" s="137"/>
      <c r="E48" s="186" t="e">
        <f>#REF!</f>
        <v>#REF!</v>
      </c>
      <c r="F48" s="132" t="s">
        <v>347</v>
      </c>
      <c r="G48" s="138"/>
      <c r="H48" s="138"/>
      <c r="I48" s="138" t="s">
        <v>216</v>
      </c>
      <c r="J48" s="139">
        <v>27665</v>
      </c>
      <c r="K48" s="192" t="s">
        <v>609</v>
      </c>
      <c r="L48" s="177"/>
      <c r="M48" s="139"/>
      <c r="N48" s="140"/>
    </row>
    <row r="49" spans="1:15" ht="15.75" x14ac:dyDescent="0.25">
      <c r="A49" s="27"/>
      <c r="B49" s="137"/>
      <c r="C49" s="132"/>
      <c r="D49" s="137"/>
      <c r="E49" s="186" t="e">
        <f>#REF!</f>
        <v>#REF!</v>
      </c>
      <c r="F49" s="132"/>
      <c r="G49" s="138"/>
      <c r="H49" s="138"/>
      <c r="I49" s="138"/>
      <c r="J49" s="139">
        <v>76580</v>
      </c>
      <c r="K49" s="192" t="s">
        <v>588</v>
      </c>
      <c r="L49" s="177"/>
      <c r="M49" s="139"/>
      <c r="N49" s="140"/>
    </row>
    <row r="50" spans="1:15" ht="15.75" x14ac:dyDescent="0.25">
      <c r="A50" s="27"/>
      <c r="B50" s="137"/>
      <c r="C50" s="132"/>
      <c r="D50" s="137"/>
      <c r="E50" s="186" t="e">
        <f>#REF!</f>
        <v>#REF!</v>
      </c>
      <c r="F50" s="132"/>
      <c r="G50" s="138"/>
      <c r="H50" s="138"/>
      <c r="I50" s="138"/>
      <c r="J50" s="139">
        <v>76580</v>
      </c>
      <c r="K50" s="192" t="s">
        <v>603</v>
      </c>
      <c r="L50" s="177"/>
      <c r="M50" s="139"/>
      <c r="N50" s="140"/>
    </row>
    <row r="51" spans="1:15" ht="15.75" x14ac:dyDescent="0.25">
      <c r="A51" s="27"/>
      <c r="B51" s="137"/>
      <c r="C51" s="132"/>
      <c r="D51" s="137"/>
      <c r="E51" s="186" t="e">
        <f>#REF!</f>
        <v>#REF!</v>
      </c>
      <c r="F51" s="132"/>
      <c r="G51" s="138"/>
      <c r="H51" s="138"/>
      <c r="I51" s="138"/>
      <c r="J51" s="139">
        <v>76580</v>
      </c>
      <c r="K51" s="192" t="s">
        <v>723</v>
      </c>
      <c r="L51" s="177"/>
      <c r="M51" s="139"/>
      <c r="N51" s="140"/>
    </row>
    <row r="52" spans="1:15" ht="15.75" x14ac:dyDescent="0.25">
      <c r="A52" s="27"/>
      <c r="B52" s="137"/>
      <c r="C52" s="132"/>
      <c r="D52" s="137"/>
      <c r="E52" s="186" t="e">
        <f>#REF!</f>
        <v>#REF!</v>
      </c>
      <c r="F52" s="132"/>
      <c r="G52" s="138"/>
      <c r="H52" s="138"/>
      <c r="I52" s="138"/>
      <c r="J52" s="139"/>
      <c r="K52" s="192" t="s">
        <v>745</v>
      </c>
      <c r="L52" s="177"/>
      <c r="M52" s="139"/>
      <c r="N52" s="140"/>
    </row>
    <row r="53" spans="1:15" ht="15.75" x14ac:dyDescent="0.25">
      <c r="A53" s="27"/>
      <c r="B53" s="137"/>
      <c r="C53" s="132"/>
      <c r="D53" s="137"/>
      <c r="E53" s="186"/>
      <c r="F53" s="132"/>
      <c r="G53" s="138"/>
      <c r="H53" s="138"/>
      <c r="I53" s="138"/>
      <c r="J53" s="139"/>
      <c r="K53" s="192" t="s">
        <v>614</v>
      </c>
      <c r="L53" s="177"/>
      <c r="M53" s="139"/>
      <c r="N53" s="140"/>
    </row>
    <row r="54" spans="1:15" ht="78.75" x14ac:dyDescent="0.25">
      <c r="A54" s="27"/>
      <c r="B54" s="137"/>
      <c r="C54" s="132"/>
      <c r="D54" s="137"/>
      <c r="E54" s="186" t="e">
        <f>#REF!</f>
        <v>#REF!</v>
      </c>
      <c r="F54" s="132" t="s">
        <v>348</v>
      </c>
      <c r="G54" s="138"/>
      <c r="H54" s="138"/>
      <c r="I54" s="138" t="s">
        <v>217</v>
      </c>
      <c r="J54" s="139"/>
      <c r="K54" s="192" t="s">
        <v>610</v>
      </c>
      <c r="L54" s="177"/>
      <c r="M54" s="139"/>
      <c r="N54" s="140"/>
    </row>
    <row r="55" spans="1:15" ht="15.75" x14ac:dyDescent="0.25">
      <c r="A55" s="27"/>
      <c r="B55" s="137"/>
      <c r="C55" s="132"/>
      <c r="D55" s="137"/>
      <c r="E55" s="186" t="e">
        <f>#REF!</f>
        <v>#REF!</v>
      </c>
      <c r="F55" s="132"/>
      <c r="G55" s="138"/>
      <c r="H55" s="138"/>
      <c r="I55" s="138"/>
      <c r="J55" s="139">
        <v>54350</v>
      </c>
      <c r="K55" s="192" t="s">
        <v>612</v>
      </c>
      <c r="L55" s="177"/>
      <c r="M55" s="139"/>
      <c r="N55" s="140"/>
    </row>
    <row r="56" spans="1:15" ht="15.75" x14ac:dyDescent="0.25">
      <c r="A56" s="27"/>
      <c r="B56" s="137"/>
      <c r="C56" s="132"/>
      <c r="D56" s="137"/>
      <c r="E56" s="186" t="e">
        <f>#REF!</f>
        <v>#REF!</v>
      </c>
      <c r="F56" s="132"/>
      <c r="G56" s="138"/>
      <c r="H56" s="138"/>
      <c r="I56" s="138"/>
      <c r="J56" s="139">
        <v>108700</v>
      </c>
      <c r="K56" s="192" t="s">
        <v>596</v>
      </c>
      <c r="L56" s="177"/>
      <c r="M56" s="139"/>
      <c r="N56" s="140"/>
    </row>
    <row r="57" spans="1:15" ht="15.75" x14ac:dyDescent="0.25">
      <c r="A57" s="27"/>
      <c r="B57" s="137"/>
      <c r="C57" s="132"/>
      <c r="D57" s="137"/>
      <c r="E57" s="186" t="e">
        <f>#REF!</f>
        <v>#REF!</v>
      </c>
      <c r="F57" s="132"/>
      <c r="G57" s="138"/>
      <c r="H57" s="138"/>
      <c r="I57" s="138"/>
      <c r="J57" s="139">
        <v>108700</v>
      </c>
      <c r="K57" s="241" t="s">
        <v>727</v>
      </c>
      <c r="L57" s="177"/>
      <c r="M57" s="139"/>
      <c r="N57" s="140"/>
    </row>
    <row r="58" spans="1:15" ht="15.75" x14ac:dyDescent="0.25">
      <c r="A58" s="27"/>
      <c r="B58" s="137"/>
      <c r="C58" s="132"/>
      <c r="D58" s="137"/>
      <c r="E58" s="186" t="e">
        <f>#REF!</f>
        <v>#REF!</v>
      </c>
      <c r="F58" s="132"/>
      <c r="G58" s="138"/>
      <c r="H58" s="138"/>
      <c r="I58" s="138"/>
      <c r="J58" s="139">
        <v>108700</v>
      </c>
      <c r="K58" s="192" t="s">
        <v>746</v>
      </c>
      <c r="L58" s="177"/>
      <c r="M58" s="139"/>
      <c r="N58" s="140"/>
    </row>
    <row r="59" spans="1:15" ht="15.75" x14ac:dyDescent="0.25">
      <c r="A59" s="27"/>
      <c r="B59" s="137"/>
      <c r="C59" s="132"/>
      <c r="D59" s="137"/>
      <c r="E59" s="186" t="e">
        <f>#REF!</f>
        <v>#REF!</v>
      </c>
      <c r="F59" s="132"/>
      <c r="G59" s="138"/>
      <c r="H59" s="138"/>
      <c r="I59" s="138"/>
      <c r="J59" s="139"/>
      <c r="K59" s="192" t="s">
        <v>614</v>
      </c>
      <c r="L59" s="177"/>
      <c r="M59" s="139"/>
      <c r="N59" s="140"/>
    </row>
    <row r="60" spans="1:15" ht="31.5" x14ac:dyDescent="0.25">
      <c r="A60" s="27"/>
      <c r="B60" s="24"/>
      <c r="C60" s="142" t="s">
        <v>218</v>
      </c>
      <c r="D60" s="91">
        <v>836451</v>
      </c>
      <c r="E60" s="186" t="e">
        <f>#REF!</f>
        <v>#REF!</v>
      </c>
      <c r="F60" s="142"/>
      <c r="G60" s="138" t="s">
        <v>215</v>
      </c>
      <c r="H60" s="138">
        <v>10</v>
      </c>
      <c r="I60" s="138"/>
      <c r="J60" s="139"/>
      <c r="K60" s="192"/>
      <c r="L60" s="177"/>
      <c r="M60" s="139" t="e">
        <f>E60-L61-L62-L63-L64-L65-L66-L67-L68-L69-L70-L71-L72</f>
        <v>#REF!</v>
      </c>
      <c r="N60" s="27"/>
      <c r="O60" s="143"/>
    </row>
    <row r="61" spans="1:15" ht="78.75" x14ac:dyDescent="0.25">
      <c r="A61" s="27"/>
      <c r="B61" s="24"/>
      <c r="C61" s="50"/>
      <c r="D61" s="24"/>
      <c r="E61" s="186" t="e">
        <f>#REF!</f>
        <v>#REF!</v>
      </c>
      <c r="F61" s="50" t="s">
        <v>348</v>
      </c>
      <c r="G61" s="138"/>
      <c r="H61" s="138"/>
      <c r="I61" s="138" t="s">
        <v>219</v>
      </c>
      <c r="J61" s="139">
        <v>17121</v>
      </c>
      <c r="K61" s="192" t="s">
        <v>611</v>
      </c>
      <c r="L61" s="177">
        <v>1006</v>
      </c>
      <c r="M61" s="139"/>
      <c r="N61" s="27"/>
      <c r="O61" s="143"/>
    </row>
    <row r="62" spans="1:15" ht="15.75" x14ac:dyDescent="0.25">
      <c r="A62" s="27"/>
      <c r="B62" s="24"/>
      <c r="C62" s="142"/>
      <c r="D62" s="24"/>
      <c r="E62" s="186" t="e">
        <f>#REF!</f>
        <v>#REF!</v>
      </c>
      <c r="F62" s="142"/>
      <c r="G62" s="138"/>
      <c r="H62" s="138"/>
      <c r="I62" s="138"/>
      <c r="J62" s="139">
        <v>34241</v>
      </c>
      <c r="K62" s="192" t="s">
        <v>613</v>
      </c>
      <c r="L62" s="177">
        <v>34241</v>
      </c>
      <c r="M62" s="139"/>
      <c r="N62" s="27"/>
      <c r="O62" s="143"/>
    </row>
    <row r="63" spans="1:15" ht="15.75" x14ac:dyDescent="0.25">
      <c r="A63" s="27"/>
      <c r="B63" s="24"/>
      <c r="C63" s="142"/>
      <c r="D63" s="24"/>
      <c r="E63" s="186" t="e">
        <f>#REF!</f>
        <v>#REF!</v>
      </c>
      <c r="F63" s="142"/>
      <c r="G63" s="138"/>
      <c r="H63" s="138"/>
      <c r="I63" s="138"/>
      <c r="J63" s="139">
        <v>34241</v>
      </c>
      <c r="K63" s="192" t="s">
        <v>595</v>
      </c>
      <c r="L63" s="177">
        <v>34241</v>
      </c>
      <c r="M63" s="139"/>
      <c r="N63" s="27"/>
      <c r="O63" s="143"/>
    </row>
    <row r="64" spans="1:15" ht="15.75" x14ac:dyDescent="0.25">
      <c r="A64" s="27"/>
      <c r="B64" s="24"/>
      <c r="C64" s="142"/>
      <c r="D64" s="24"/>
      <c r="E64" s="186" t="e">
        <f>#REF!</f>
        <v>#REF!</v>
      </c>
      <c r="F64" s="142"/>
      <c r="G64" s="138"/>
      <c r="H64" s="138"/>
      <c r="I64" s="138"/>
      <c r="J64" s="139">
        <v>34241</v>
      </c>
      <c r="K64" s="192" t="s">
        <v>726</v>
      </c>
      <c r="L64" s="177">
        <v>34241</v>
      </c>
      <c r="M64" s="139"/>
      <c r="N64" s="27"/>
      <c r="O64" s="143"/>
    </row>
    <row r="65" spans="1:15" ht="15.75" x14ac:dyDescent="0.25">
      <c r="A65" s="27"/>
      <c r="B65" s="24"/>
      <c r="C65" s="142"/>
      <c r="D65" s="24"/>
      <c r="E65" s="186" t="e">
        <f>#REF!</f>
        <v>#REF!</v>
      </c>
      <c r="F65" s="142"/>
      <c r="G65" s="138"/>
      <c r="H65" s="138"/>
      <c r="I65" s="138"/>
      <c r="J65" s="139"/>
      <c r="K65" s="192" t="s">
        <v>747</v>
      </c>
      <c r="L65" s="177">
        <v>34241</v>
      </c>
      <c r="M65" s="139"/>
      <c r="N65" s="27"/>
      <c r="O65" s="143"/>
    </row>
    <row r="66" spans="1:15" ht="15.75" x14ac:dyDescent="0.25">
      <c r="A66" s="27"/>
      <c r="B66" s="24"/>
      <c r="C66" s="142"/>
      <c r="D66" s="24"/>
      <c r="E66" s="186" t="e">
        <f>#REF!</f>
        <v>#REF!</v>
      </c>
      <c r="F66" s="142"/>
      <c r="G66" s="138"/>
      <c r="H66" s="138"/>
      <c r="I66" s="138"/>
      <c r="J66" s="139"/>
      <c r="K66" s="192" t="s">
        <v>614</v>
      </c>
      <c r="L66" s="177"/>
      <c r="M66" s="139"/>
      <c r="N66" s="27"/>
      <c r="O66" s="143"/>
    </row>
    <row r="67" spans="1:15" ht="31.5" x14ac:dyDescent="0.25">
      <c r="A67" s="27"/>
      <c r="B67" s="24"/>
      <c r="C67" s="50"/>
      <c r="D67" s="24"/>
      <c r="E67" s="186" t="e">
        <f>#REF!</f>
        <v>#REF!</v>
      </c>
      <c r="F67" s="132" t="s">
        <v>347</v>
      </c>
      <c r="G67" s="138"/>
      <c r="H67" s="138"/>
      <c r="I67" s="138" t="s">
        <v>220</v>
      </c>
      <c r="J67" s="139">
        <v>29349</v>
      </c>
      <c r="K67" s="192" t="s">
        <v>619</v>
      </c>
      <c r="L67" s="177">
        <v>1727</v>
      </c>
      <c r="M67" s="139"/>
      <c r="N67" s="27"/>
      <c r="O67" s="143"/>
    </row>
    <row r="68" spans="1:15" ht="15.75" x14ac:dyDescent="0.25">
      <c r="A68" s="27"/>
      <c r="B68" s="24"/>
      <c r="C68" s="142"/>
      <c r="D68" s="24"/>
      <c r="E68" s="186" t="e">
        <f>#REF!</f>
        <v>#REF!</v>
      </c>
      <c r="F68" s="142"/>
      <c r="G68" s="138"/>
      <c r="H68" s="138"/>
      <c r="I68" s="138"/>
      <c r="J68" s="139">
        <v>58698</v>
      </c>
      <c r="K68" s="192" t="s">
        <v>599</v>
      </c>
      <c r="L68" s="177">
        <v>58698</v>
      </c>
      <c r="M68" s="139"/>
      <c r="N68" s="27"/>
      <c r="O68" s="143"/>
    </row>
    <row r="69" spans="1:15" ht="15.75" x14ac:dyDescent="0.25">
      <c r="A69" s="27"/>
      <c r="B69" s="24"/>
      <c r="C69" s="142"/>
      <c r="D69" s="24"/>
      <c r="E69" s="186" t="e">
        <f>#REF!</f>
        <v>#REF!</v>
      </c>
      <c r="F69" s="142"/>
      <c r="G69" s="138"/>
      <c r="H69" s="138"/>
      <c r="I69" s="138"/>
      <c r="J69" s="139">
        <v>58698</v>
      </c>
      <c r="K69" s="192" t="s">
        <v>589</v>
      </c>
      <c r="L69" s="177">
        <v>58698</v>
      </c>
      <c r="M69" s="139"/>
      <c r="N69" s="27"/>
      <c r="O69" s="143"/>
    </row>
    <row r="70" spans="1:15" ht="15.75" x14ac:dyDescent="0.25">
      <c r="A70" s="27"/>
      <c r="B70" s="24"/>
      <c r="C70" s="142"/>
      <c r="D70" s="24"/>
      <c r="E70" s="186" t="e">
        <f>#REF!</f>
        <v>#REF!</v>
      </c>
      <c r="F70" s="142"/>
      <c r="G70" s="138"/>
      <c r="H70" s="138"/>
      <c r="I70" s="138"/>
      <c r="J70" s="139">
        <v>58698</v>
      </c>
      <c r="K70" s="192" t="s">
        <v>722</v>
      </c>
      <c r="L70" s="177">
        <v>58698</v>
      </c>
      <c r="M70" s="139"/>
      <c r="N70" s="27"/>
      <c r="O70" s="143"/>
    </row>
    <row r="71" spans="1:15" ht="15.75" x14ac:dyDescent="0.25">
      <c r="A71" s="27"/>
      <c r="B71" s="24"/>
      <c r="C71" s="142"/>
      <c r="D71" s="24"/>
      <c r="E71" s="186" t="e">
        <f>#REF!</f>
        <v>#REF!</v>
      </c>
      <c r="F71" s="142"/>
      <c r="G71" s="138"/>
      <c r="H71" s="138"/>
      <c r="I71" s="138"/>
      <c r="J71" s="139"/>
      <c r="K71" s="192" t="s">
        <v>748</v>
      </c>
      <c r="L71" s="177">
        <v>58698</v>
      </c>
      <c r="M71" s="139"/>
      <c r="N71" s="27"/>
      <c r="O71" s="143"/>
    </row>
    <row r="72" spans="1:15" ht="15.75" x14ac:dyDescent="0.25">
      <c r="A72" s="27"/>
      <c r="B72" s="24"/>
      <c r="C72" s="142"/>
      <c r="D72" s="24"/>
      <c r="E72" s="186" t="e">
        <f>#REF!</f>
        <v>#REF!</v>
      </c>
      <c r="F72" s="142"/>
      <c r="G72" s="138"/>
      <c r="H72" s="138"/>
      <c r="I72" s="138"/>
      <c r="J72" s="139"/>
      <c r="K72" s="192" t="s">
        <v>614</v>
      </c>
      <c r="L72" s="177"/>
      <c r="M72" s="139"/>
      <c r="N72" s="27"/>
      <c r="O72" s="143"/>
    </row>
    <row r="73" spans="1:15" ht="78.75" x14ac:dyDescent="0.25">
      <c r="A73" s="27"/>
      <c r="B73" s="24"/>
      <c r="C73" s="142" t="s">
        <v>221</v>
      </c>
      <c r="D73" s="91">
        <v>146745</v>
      </c>
      <c r="E73" s="186" t="e">
        <f>#REF!</f>
        <v>#REF!</v>
      </c>
      <c r="F73" s="50" t="s">
        <v>348</v>
      </c>
      <c r="G73" s="138" t="s">
        <v>215</v>
      </c>
      <c r="H73" s="138">
        <v>10</v>
      </c>
      <c r="I73" s="138" t="s">
        <v>389</v>
      </c>
      <c r="J73" s="139">
        <v>8153</v>
      </c>
      <c r="K73" s="192" t="s">
        <v>620</v>
      </c>
      <c r="L73" s="177">
        <v>478</v>
      </c>
      <c r="M73" s="139" t="e">
        <f>E73-L73-L74-L75-L76-L77-L78</f>
        <v>#REF!</v>
      </c>
      <c r="N73" s="27"/>
    </row>
    <row r="74" spans="1:15" ht="15.75" x14ac:dyDescent="0.25">
      <c r="A74" s="27"/>
      <c r="B74" s="24"/>
      <c r="C74" s="142"/>
      <c r="D74" s="24"/>
      <c r="E74" s="186" t="e">
        <f>#REF!</f>
        <v>#REF!</v>
      </c>
      <c r="F74" s="142"/>
      <c r="G74" s="138"/>
      <c r="H74" s="138"/>
      <c r="I74" s="138"/>
      <c r="J74" s="139">
        <v>16305</v>
      </c>
      <c r="K74" s="192" t="s">
        <v>607</v>
      </c>
      <c r="L74" s="177">
        <v>16305</v>
      </c>
      <c r="M74" s="139"/>
      <c r="N74" s="27"/>
    </row>
    <row r="75" spans="1:15" ht="15.75" x14ac:dyDescent="0.25">
      <c r="A75" s="27"/>
      <c r="B75" s="24"/>
      <c r="C75" s="142"/>
      <c r="D75" s="24"/>
      <c r="E75" s="186" t="e">
        <f>#REF!</f>
        <v>#REF!</v>
      </c>
      <c r="F75" s="142"/>
      <c r="G75" s="138"/>
      <c r="H75" s="138"/>
      <c r="I75" s="138"/>
      <c r="J75" s="139">
        <v>16305</v>
      </c>
      <c r="K75" s="192" t="s">
        <v>597</v>
      </c>
      <c r="L75" s="177">
        <v>16305</v>
      </c>
      <c r="M75" s="139"/>
      <c r="N75" s="27"/>
    </row>
    <row r="76" spans="1:15" ht="15.75" x14ac:dyDescent="0.25">
      <c r="A76" s="27"/>
      <c r="B76" s="24"/>
      <c r="C76" s="142"/>
      <c r="D76" s="24"/>
      <c r="E76" s="186" t="e">
        <f>#REF!</f>
        <v>#REF!</v>
      </c>
      <c r="F76" s="142"/>
      <c r="G76" s="138"/>
      <c r="H76" s="138"/>
      <c r="I76" s="138"/>
      <c r="J76" s="139">
        <v>16305</v>
      </c>
      <c r="K76" s="192" t="s">
        <v>725</v>
      </c>
      <c r="L76" s="177">
        <v>16305</v>
      </c>
      <c r="M76" s="139"/>
      <c r="N76" s="27"/>
    </row>
    <row r="77" spans="1:15" ht="15.75" x14ac:dyDescent="0.25">
      <c r="A77" s="27"/>
      <c r="B77" s="24"/>
      <c r="C77" s="142"/>
      <c r="D77" s="24"/>
      <c r="E77" s="186" t="e">
        <f>#REF!</f>
        <v>#REF!</v>
      </c>
      <c r="F77" s="142"/>
      <c r="G77" s="138"/>
      <c r="H77" s="138"/>
      <c r="I77" s="138"/>
      <c r="J77" s="139"/>
      <c r="K77" s="192" t="s">
        <v>749</v>
      </c>
      <c r="L77" s="177">
        <v>16305</v>
      </c>
      <c r="M77" s="139"/>
      <c r="N77" s="27"/>
    </row>
    <row r="78" spans="1:15" ht="15.75" x14ac:dyDescent="0.25">
      <c r="A78" s="27"/>
      <c r="B78" s="24"/>
      <c r="C78" s="142"/>
      <c r="D78" s="24"/>
      <c r="E78" s="186"/>
      <c r="F78" s="142"/>
      <c r="G78" s="138"/>
      <c r="H78" s="138"/>
      <c r="I78" s="138"/>
      <c r="J78" s="139"/>
      <c r="K78" s="192" t="s">
        <v>614</v>
      </c>
      <c r="L78" s="177"/>
      <c r="M78" s="139"/>
      <c r="N78" s="27"/>
    </row>
    <row r="79" spans="1:15" ht="15.75" x14ac:dyDescent="0.25">
      <c r="A79" s="27"/>
      <c r="B79" s="24"/>
      <c r="C79" s="142" t="s">
        <v>22</v>
      </c>
      <c r="D79" s="91">
        <v>162000</v>
      </c>
      <c r="E79" s="186" t="e">
        <f>#REF!</f>
        <v>#REF!</v>
      </c>
      <c r="F79" s="50" t="s">
        <v>387</v>
      </c>
      <c r="G79" s="138" t="s">
        <v>215</v>
      </c>
      <c r="H79" s="138">
        <v>10</v>
      </c>
      <c r="I79" s="138" t="s">
        <v>388</v>
      </c>
      <c r="J79" s="139">
        <v>5315.29</v>
      </c>
      <c r="K79" s="193" t="s">
        <v>337</v>
      </c>
      <c r="L79" s="177">
        <v>35178.629999999997</v>
      </c>
      <c r="M79" s="139" t="e">
        <f>E79-L79-L80-L81-L82</f>
        <v>#REF!</v>
      </c>
      <c r="N79" s="140"/>
    </row>
    <row r="80" spans="1:15" ht="15.75" x14ac:dyDescent="0.25">
      <c r="A80" s="27"/>
      <c r="B80" s="24"/>
      <c r="C80" s="142"/>
      <c r="D80" s="24"/>
      <c r="E80" s="186" t="e">
        <f>#REF!</f>
        <v>#REF!</v>
      </c>
      <c r="F80" s="142"/>
      <c r="G80" s="138"/>
      <c r="H80" s="138"/>
      <c r="I80" s="138"/>
      <c r="J80" s="139">
        <v>12091.31</v>
      </c>
      <c r="K80" s="193" t="s">
        <v>337</v>
      </c>
      <c r="L80" s="232"/>
      <c r="M80" s="139"/>
      <c r="N80" s="140">
        <v>171019</v>
      </c>
    </row>
    <row r="81" spans="1:14" ht="15.75" x14ac:dyDescent="0.25">
      <c r="A81" s="27"/>
      <c r="B81" s="24"/>
      <c r="C81" s="142"/>
      <c r="D81" s="24"/>
      <c r="E81" s="186" t="e">
        <f>#REF!</f>
        <v>#REF!</v>
      </c>
      <c r="F81" s="142"/>
      <c r="G81" s="138"/>
      <c r="H81" s="138"/>
      <c r="I81" s="138"/>
      <c r="J81" s="139">
        <v>14823.26</v>
      </c>
      <c r="K81" s="193" t="s">
        <v>337</v>
      </c>
      <c r="L81" s="177">
        <v>7190</v>
      </c>
      <c r="M81" s="139"/>
      <c r="N81" s="140"/>
    </row>
    <row r="82" spans="1:14" ht="15.75" x14ac:dyDescent="0.25">
      <c r="A82" s="27"/>
      <c r="B82" s="24"/>
      <c r="C82" s="142"/>
      <c r="D82" s="24"/>
      <c r="E82" s="186" t="e">
        <f>#REF!</f>
        <v>#REF!</v>
      </c>
      <c r="F82" s="142"/>
      <c r="G82" s="138"/>
      <c r="H82" s="138"/>
      <c r="I82" s="138"/>
      <c r="J82" s="139">
        <v>18313.39</v>
      </c>
      <c r="K82" s="193" t="s">
        <v>337</v>
      </c>
      <c r="L82" s="177">
        <v>6290</v>
      </c>
      <c r="M82" s="139"/>
      <c r="N82" s="140"/>
    </row>
    <row r="83" spans="1:14" ht="15.75" x14ac:dyDescent="0.25">
      <c r="A83" s="27"/>
      <c r="B83" s="24"/>
      <c r="C83" s="142"/>
      <c r="D83" s="24"/>
      <c r="E83" s="186" t="e">
        <f>#REF!</f>
        <v>#REF!</v>
      </c>
      <c r="F83" s="142"/>
      <c r="G83" s="138"/>
      <c r="H83" s="138"/>
      <c r="I83" s="138"/>
      <c r="J83" s="139">
        <v>5383.38</v>
      </c>
      <c r="K83" s="193" t="s">
        <v>337</v>
      </c>
      <c r="L83" s="177"/>
      <c r="M83" s="139"/>
      <c r="N83" s="173"/>
    </row>
    <row r="84" spans="1:14" ht="31.5" x14ac:dyDescent="0.25">
      <c r="A84" s="27"/>
      <c r="B84" s="24"/>
      <c r="C84" s="144" t="s">
        <v>574</v>
      </c>
      <c r="D84" s="91">
        <v>230400</v>
      </c>
      <c r="E84" s="186" t="e">
        <f>#REF!</f>
        <v>#REF!</v>
      </c>
      <c r="F84" s="144"/>
      <c r="G84" s="138" t="s">
        <v>215</v>
      </c>
      <c r="H84" s="138">
        <v>10</v>
      </c>
      <c r="I84" s="138"/>
      <c r="J84" s="145"/>
      <c r="K84" s="145"/>
      <c r="L84" s="178"/>
      <c r="M84" s="139" t="e">
        <f>E84-L85-L87-L88-L89</f>
        <v>#REF!</v>
      </c>
      <c r="N84" s="140"/>
    </row>
    <row r="85" spans="1:14" ht="47.25" x14ac:dyDescent="0.25">
      <c r="A85" s="27"/>
      <c r="B85" s="24"/>
      <c r="C85" s="144"/>
      <c r="D85" s="24"/>
      <c r="E85" s="186" t="e">
        <f>#REF!</f>
        <v>#REF!</v>
      </c>
      <c r="F85" s="132" t="s">
        <v>590</v>
      </c>
      <c r="G85" s="138"/>
      <c r="H85" s="138"/>
      <c r="I85" s="138"/>
      <c r="J85" s="139">
        <v>55960</v>
      </c>
      <c r="K85" s="192" t="s">
        <v>729</v>
      </c>
      <c r="L85" s="177">
        <v>43300</v>
      </c>
      <c r="M85" s="139"/>
      <c r="N85" s="140"/>
    </row>
    <row r="86" spans="1:14" ht="31.5" x14ac:dyDescent="0.25">
      <c r="A86" s="27"/>
      <c r="B86" s="24"/>
      <c r="C86" s="144"/>
      <c r="D86" s="24"/>
      <c r="E86" s="186"/>
      <c r="F86" s="132"/>
      <c r="G86" s="138"/>
      <c r="H86" s="138"/>
      <c r="I86" s="138"/>
      <c r="J86" s="139"/>
      <c r="K86" s="192" t="s">
        <v>750</v>
      </c>
      <c r="L86" s="240">
        <v>22500</v>
      </c>
      <c r="M86" s="139"/>
      <c r="N86" s="140"/>
    </row>
    <row r="87" spans="1:14" ht="111" customHeight="1" x14ac:dyDescent="0.25">
      <c r="A87" s="27"/>
      <c r="B87" s="24"/>
      <c r="C87" s="144"/>
      <c r="D87" s="24"/>
      <c r="E87" s="186" t="e">
        <f>#REF!</f>
        <v>#REF!</v>
      </c>
      <c r="F87" s="132" t="s">
        <v>154</v>
      </c>
      <c r="G87" s="138"/>
      <c r="H87" s="138"/>
      <c r="I87" s="138" t="s">
        <v>426</v>
      </c>
      <c r="J87" s="139">
        <v>95840</v>
      </c>
      <c r="K87" s="192" t="s">
        <v>732</v>
      </c>
      <c r="L87" s="177">
        <v>47920</v>
      </c>
      <c r="M87" s="139"/>
      <c r="N87" s="140"/>
    </row>
    <row r="88" spans="1:14" ht="57" customHeight="1" x14ac:dyDescent="0.25">
      <c r="A88" s="27"/>
      <c r="B88" s="24"/>
      <c r="C88" s="144"/>
      <c r="D88" s="24"/>
      <c r="E88" s="186"/>
      <c r="F88" s="132"/>
      <c r="G88" s="138"/>
      <c r="H88" s="138"/>
      <c r="I88" s="138"/>
      <c r="J88" s="139"/>
      <c r="K88" s="192" t="s">
        <v>731</v>
      </c>
      <c r="L88" s="240"/>
      <c r="M88" s="139"/>
      <c r="N88" s="140"/>
    </row>
    <row r="89" spans="1:14" ht="15.75" x14ac:dyDescent="0.25">
      <c r="A89" s="27"/>
      <c r="B89" s="24"/>
      <c r="C89" s="144"/>
      <c r="D89" s="24"/>
      <c r="E89" s="186" t="e">
        <f>#REF!</f>
        <v>#REF!</v>
      </c>
      <c r="F89" s="144"/>
      <c r="G89" s="138"/>
      <c r="H89" s="138"/>
      <c r="I89" s="138"/>
      <c r="J89" s="139"/>
      <c r="K89" s="192"/>
      <c r="L89" s="177"/>
      <c r="M89" s="139"/>
      <c r="N89" s="140"/>
    </row>
    <row r="90" spans="1:14" ht="31.5" x14ac:dyDescent="0.25">
      <c r="A90" s="27"/>
      <c r="B90" s="24"/>
      <c r="C90" s="144" t="s">
        <v>577</v>
      </c>
      <c r="D90" s="91">
        <v>2453400</v>
      </c>
      <c r="E90" s="186" t="e">
        <f>#REF!</f>
        <v>#REF!</v>
      </c>
      <c r="F90" s="144"/>
      <c r="G90" s="138" t="s">
        <v>215</v>
      </c>
      <c r="H90" s="138">
        <v>10</v>
      </c>
      <c r="I90" s="138"/>
      <c r="J90" s="139"/>
      <c r="K90" s="192"/>
      <c r="L90" s="177"/>
      <c r="M90" s="139" t="e">
        <f>E90-L91</f>
        <v>#REF!</v>
      </c>
      <c r="N90" s="140"/>
    </row>
    <row r="91" spans="1:14" ht="78.75" x14ac:dyDescent="0.25">
      <c r="A91" s="27"/>
      <c r="B91" s="24"/>
      <c r="C91" s="144"/>
      <c r="D91" s="24"/>
      <c r="E91" s="186" t="e">
        <f>#REF!</f>
        <v>#REF!</v>
      </c>
      <c r="F91" s="132" t="s">
        <v>390</v>
      </c>
      <c r="G91" s="138"/>
      <c r="H91" s="138"/>
      <c r="I91" s="146" t="s">
        <v>412</v>
      </c>
      <c r="J91" s="139">
        <v>1090400</v>
      </c>
      <c r="K91" s="192" t="s">
        <v>664</v>
      </c>
      <c r="L91" s="177">
        <v>1226700</v>
      </c>
      <c r="M91" s="139"/>
      <c r="N91" s="140"/>
    </row>
    <row r="92" spans="1:14" ht="110.25" x14ac:dyDescent="0.25">
      <c r="A92" s="27"/>
      <c r="B92" s="24"/>
      <c r="C92" s="144" t="s">
        <v>676</v>
      </c>
      <c r="D92" s="91">
        <v>157303</v>
      </c>
      <c r="E92" s="186" t="e">
        <f>E93</f>
        <v>#REF!</v>
      </c>
      <c r="F92" s="132"/>
      <c r="G92" s="138"/>
      <c r="H92" s="138"/>
      <c r="I92" s="146"/>
      <c r="J92" s="139"/>
      <c r="L92" s="177"/>
      <c r="M92" s="139"/>
      <c r="N92" s="140"/>
    </row>
    <row r="93" spans="1:14" ht="63" x14ac:dyDescent="0.25">
      <c r="A93" s="27"/>
      <c r="B93" s="24"/>
      <c r="C93" s="132" t="s">
        <v>222</v>
      </c>
      <c r="D93" s="24">
        <v>129303</v>
      </c>
      <c r="E93" s="186" t="e">
        <f>#REF!</f>
        <v>#REF!</v>
      </c>
      <c r="F93" s="144"/>
      <c r="G93" s="138" t="s">
        <v>215</v>
      </c>
      <c r="H93" s="138">
        <v>10</v>
      </c>
      <c r="I93" s="138"/>
      <c r="J93" s="139"/>
      <c r="K93" s="192" t="s">
        <v>730</v>
      </c>
      <c r="L93" s="177">
        <v>129303</v>
      </c>
      <c r="M93" s="139" t="e">
        <f>E93-L93</f>
        <v>#REF!</v>
      </c>
      <c r="N93" s="140"/>
    </row>
    <row r="94" spans="1:14" ht="15.75" x14ac:dyDescent="0.25">
      <c r="A94" s="27"/>
      <c r="B94" s="24"/>
      <c r="C94" s="132" t="s">
        <v>311</v>
      </c>
      <c r="D94" s="24">
        <v>28000</v>
      </c>
      <c r="E94" s="186" t="e">
        <f>#REF!</f>
        <v>#REF!</v>
      </c>
      <c r="F94" s="132"/>
      <c r="G94" s="146"/>
      <c r="H94" s="138"/>
      <c r="I94" s="132"/>
      <c r="J94" s="139">
        <v>243001</v>
      </c>
      <c r="K94" s="192"/>
      <c r="L94" s="177"/>
      <c r="M94" s="139"/>
      <c r="N94" s="141"/>
    </row>
    <row r="95" spans="1:14" ht="31.5" x14ac:dyDescent="0.25">
      <c r="A95" s="27"/>
      <c r="B95" s="24"/>
      <c r="C95" s="144" t="s">
        <v>414</v>
      </c>
      <c r="D95" s="91">
        <v>51975</v>
      </c>
      <c r="E95" s="186" t="e">
        <f>#REF!</f>
        <v>#REF!</v>
      </c>
      <c r="F95" s="144"/>
      <c r="G95" s="138"/>
      <c r="H95" s="138"/>
      <c r="I95" s="138"/>
      <c r="J95" s="139"/>
      <c r="K95" s="192"/>
      <c r="L95" s="180"/>
      <c r="M95" s="139" t="e">
        <f>E95-L98-L100-L101</f>
        <v>#REF!</v>
      </c>
      <c r="N95" s="140"/>
    </row>
    <row r="96" spans="1:14" ht="44.25" customHeight="1" x14ac:dyDescent="0.25">
      <c r="B96" s="137"/>
      <c r="C96" s="132" t="s">
        <v>223</v>
      </c>
      <c r="D96" s="137">
        <v>51975</v>
      </c>
      <c r="E96" s="186"/>
      <c r="F96" s="144"/>
      <c r="G96" s="146" t="s">
        <v>215</v>
      </c>
      <c r="H96" s="138">
        <v>10</v>
      </c>
      <c r="I96" s="138"/>
      <c r="J96" s="139"/>
      <c r="K96" s="192"/>
      <c r="L96" s="177"/>
      <c r="M96" s="139"/>
      <c r="N96" s="27"/>
    </row>
    <row r="97" spans="1:14" ht="15.75" x14ac:dyDescent="0.25">
      <c r="B97" s="137"/>
      <c r="C97" s="144"/>
      <c r="D97" s="137"/>
      <c r="E97" s="186" t="e">
        <f>#REF!</f>
        <v>#REF!</v>
      </c>
      <c r="F97" s="132"/>
      <c r="G97" s="146"/>
      <c r="H97" s="138"/>
      <c r="I97" s="189"/>
      <c r="J97" s="139"/>
      <c r="K97" s="192"/>
      <c r="L97" s="177"/>
      <c r="M97" s="139"/>
      <c r="N97" s="175"/>
    </row>
    <row r="98" spans="1:14" ht="60.75" customHeight="1" x14ac:dyDescent="0.25">
      <c r="B98" s="137"/>
      <c r="C98" s="144"/>
      <c r="D98" s="137"/>
      <c r="E98" s="186" t="e">
        <f>#REF!</f>
        <v>#REF!</v>
      </c>
      <c r="F98" s="132" t="s">
        <v>368</v>
      </c>
      <c r="G98" s="146"/>
      <c r="H98" s="138"/>
      <c r="I98" s="132" t="s">
        <v>404</v>
      </c>
      <c r="J98" s="139">
        <v>5000</v>
      </c>
      <c r="K98" s="192" t="s">
        <v>665</v>
      </c>
      <c r="L98" s="177">
        <v>3500</v>
      </c>
      <c r="M98" s="139"/>
      <c r="N98" s="27"/>
    </row>
    <row r="99" spans="1:14" ht="31.5" hidden="1" x14ac:dyDescent="0.25">
      <c r="B99" s="137"/>
      <c r="C99" s="144"/>
      <c r="D99" s="137"/>
      <c r="E99" s="186" t="e">
        <f>#REF!</f>
        <v>#REF!</v>
      </c>
      <c r="F99" s="132" t="s">
        <v>419</v>
      </c>
      <c r="G99" s="146"/>
      <c r="H99" s="138"/>
      <c r="I99" s="132" t="s">
        <v>420</v>
      </c>
      <c r="J99" s="139">
        <v>9460</v>
      </c>
      <c r="K99" s="192" t="s">
        <v>421</v>
      </c>
      <c r="L99" s="177"/>
      <c r="M99" s="139"/>
      <c r="N99" s="141"/>
    </row>
    <row r="100" spans="1:14" ht="31.5" x14ac:dyDescent="0.25">
      <c r="B100" s="137"/>
      <c r="C100" s="144"/>
      <c r="D100" s="137"/>
      <c r="E100" s="186" t="e">
        <f>#REF!</f>
        <v>#REF!</v>
      </c>
      <c r="F100" s="132" t="s">
        <v>368</v>
      </c>
      <c r="G100" s="146" t="s">
        <v>215</v>
      </c>
      <c r="H100" s="138">
        <v>10</v>
      </c>
      <c r="I100" s="132" t="s">
        <v>404</v>
      </c>
      <c r="J100" s="139"/>
      <c r="K100" s="192" t="s">
        <v>666</v>
      </c>
      <c r="L100" s="177">
        <v>3500</v>
      </c>
      <c r="M100" s="139"/>
      <c r="N100" s="27"/>
    </row>
    <row r="101" spans="1:14" ht="31.5" x14ac:dyDescent="0.25">
      <c r="B101" s="137"/>
      <c r="C101" s="144"/>
      <c r="D101" s="137"/>
      <c r="E101" s="186"/>
      <c r="F101" s="132"/>
      <c r="G101" s="146"/>
      <c r="H101" s="138"/>
      <c r="I101" s="132"/>
      <c r="J101" s="139"/>
      <c r="K101" s="192" t="s">
        <v>683</v>
      </c>
      <c r="L101" s="177">
        <v>11000</v>
      </c>
      <c r="M101" s="139"/>
      <c r="N101" s="27"/>
    </row>
    <row r="102" spans="1:14" ht="56.25" x14ac:dyDescent="0.25">
      <c r="B102" s="196">
        <v>2</v>
      </c>
      <c r="C102" s="149" t="s">
        <v>104</v>
      </c>
      <c r="D102" s="196">
        <v>3233206</v>
      </c>
      <c r="E102" s="196" t="e">
        <f>#REF!</f>
        <v>#REF!</v>
      </c>
      <c r="F102" s="149"/>
      <c r="G102" s="150"/>
      <c r="H102" s="196"/>
      <c r="I102" s="196"/>
      <c r="J102" s="152"/>
      <c r="K102" s="200"/>
      <c r="L102" s="214">
        <f>SUM(L103:L116)</f>
        <v>0</v>
      </c>
      <c r="M102" s="215">
        <v>143771</v>
      </c>
      <c r="N102" s="27"/>
    </row>
    <row r="103" spans="1:14" ht="15.75" x14ac:dyDescent="0.25">
      <c r="A103" s="16">
        <v>1</v>
      </c>
      <c r="B103" s="148"/>
      <c r="C103" s="132" t="s">
        <v>225</v>
      </c>
      <c r="D103" s="187">
        <v>1317798</v>
      </c>
      <c r="E103" s="186" t="e">
        <f>#REF!</f>
        <v>#REF!</v>
      </c>
      <c r="F103" s="132"/>
      <c r="G103" s="146"/>
      <c r="H103" s="138"/>
      <c r="I103" s="189"/>
      <c r="J103" s="139"/>
      <c r="K103" s="192"/>
      <c r="L103" s="177"/>
      <c r="M103" s="139" t="e">
        <f>E103-L104</f>
        <v>#REF!</v>
      </c>
      <c r="N103" s="141"/>
    </row>
    <row r="104" spans="1:14" ht="63" hidden="1" x14ac:dyDescent="0.25">
      <c r="A104" s="16">
        <v>2</v>
      </c>
      <c r="B104" s="148"/>
      <c r="C104" s="181"/>
      <c r="D104" s="181"/>
      <c r="E104" s="186" t="e">
        <f>#REF!</f>
        <v>#REF!</v>
      </c>
      <c r="F104" s="132" t="s">
        <v>405</v>
      </c>
      <c r="G104" s="146"/>
      <c r="H104" s="138"/>
      <c r="I104" s="132" t="s">
        <v>225</v>
      </c>
      <c r="J104" s="139">
        <v>487975</v>
      </c>
      <c r="K104" s="192" t="s">
        <v>524</v>
      </c>
      <c r="L104" s="177"/>
      <c r="M104" s="139"/>
      <c r="N104" s="27"/>
    </row>
    <row r="105" spans="1:14" ht="63" hidden="1" x14ac:dyDescent="0.25">
      <c r="A105" s="16">
        <v>3</v>
      </c>
      <c r="B105" s="148"/>
      <c r="C105" s="181"/>
      <c r="D105" s="181"/>
      <c r="E105" s="186" t="e">
        <f>#REF!</f>
        <v>#REF!</v>
      </c>
      <c r="F105" s="132" t="s">
        <v>405</v>
      </c>
      <c r="G105" s="146"/>
      <c r="H105" s="138"/>
      <c r="I105" s="132" t="s">
        <v>225</v>
      </c>
      <c r="J105" s="139">
        <v>487975</v>
      </c>
      <c r="K105" s="192" t="s">
        <v>525</v>
      </c>
      <c r="L105" s="177"/>
      <c r="M105" s="139"/>
      <c r="N105" s="27"/>
    </row>
    <row r="106" spans="1:14" ht="38.25" hidden="1" customHeight="1" x14ac:dyDescent="0.25">
      <c r="A106" s="16">
        <v>4</v>
      </c>
      <c r="B106" s="148"/>
      <c r="C106" s="181"/>
      <c r="D106" s="181"/>
      <c r="E106" s="186" t="e">
        <f>#REF!</f>
        <v>#REF!</v>
      </c>
      <c r="F106" s="132"/>
      <c r="G106" s="146"/>
      <c r="H106" s="138"/>
      <c r="I106" s="132"/>
      <c r="J106" s="139"/>
      <c r="K106" s="192"/>
      <c r="L106" s="177"/>
      <c r="M106" s="139"/>
      <c r="N106" s="141"/>
    </row>
    <row r="107" spans="1:14" ht="54.75" hidden="1" customHeight="1" x14ac:dyDescent="0.25">
      <c r="A107" s="16">
        <v>5</v>
      </c>
      <c r="B107" s="148"/>
      <c r="C107" s="181"/>
      <c r="D107" s="181"/>
      <c r="E107" s="186" t="e">
        <f>#REF!</f>
        <v>#REF!</v>
      </c>
      <c r="F107" s="132" t="s">
        <v>405</v>
      </c>
      <c r="G107" s="146"/>
      <c r="H107" s="138"/>
      <c r="I107" s="132" t="s">
        <v>226</v>
      </c>
      <c r="J107" s="139">
        <v>254935</v>
      </c>
      <c r="K107" s="192" t="s">
        <v>526</v>
      </c>
      <c r="L107" s="177"/>
      <c r="M107" s="139"/>
      <c r="N107" s="27"/>
    </row>
    <row r="108" spans="1:14" ht="63" hidden="1" x14ac:dyDescent="0.25">
      <c r="A108" s="16">
        <v>6</v>
      </c>
      <c r="B108" s="148"/>
      <c r="C108" s="132" t="s">
        <v>268</v>
      </c>
      <c r="D108" s="188" t="e">
        <f>смета!#REF!</f>
        <v>#REF!</v>
      </c>
      <c r="E108" s="186" t="e">
        <f>#REF!</f>
        <v>#REF!</v>
      </c>
      <c r="F108" s="132" t="s">
        <v>406</v>
      </c>
      <c r="G108" s="146" t="s">
        <v>224</v>
      </c>
      <c r="H108" s="138">
        <v>2</v>
      </c>
      <c r="I108" s="132" t="s">
        <v>227</v>
      </c>
      <c r="J108" s="139">
        <v>359990</v>
      </c>
      <c r="K108" s="192" t="s">
        <v>527</v>
      </c>
      <c r="L108" s="177"/>
      <c r="M108" s="139"/>
      <c r="N108" s="27"/>
    </row>
    <row r="109" spans="1:14" ht="63" hidden="1" x14ac:dyDescent="0.25">
      <c r="A109" s="16">
        <v>7</v>
      </c>
      <c r="B109" s="148"/>
      <c r="C109" s="132" t="s">
        <v>228</v>
      </c>
      <c r="D109" s="188" t="e">
        <f>смета!#REF!</f>
        <v>#REF!</v>
      </c>
      <c r="E109" s="186" t="e">
        <f>#REF!</f>
        <v>#REF!</v>
      </c>
      <c r="F109" s="132" t="s">
        <v>405</v>
      </c>
      <c r="G109" s="146" t="s">
        <v>224</v>
      </c>
      <c r="H109" s="138">
        <v>1</v>
      </c>
      <c r="I109" s="132" t="s">
        <v>228</v>
      </c>
      <c r="J109" s="139">
        <v>200825</v>
      </c>
      <c r="K109" s="192" t="s">
        <v>528</v>
      </c>
      <c r="L109" s="177"/>
      <c r="M109" s="139"/>
      <c r="N109" s="27"/>
    </row>
    <row r="110" spans="1:14" ht="53.25" hidden="1" customHeight="1" x14ac:dyDescent="0.25">
      <c r="A110" s="16">
        <v>8</v>
      </c>
      <c r="B110" s="148"/>
      <c r="C110" s="132" t="s">
        <v>269</v>
      </c>
      <c r="D110" s="188">
        <v>668800</v>
      </c>
      <c r="E110" s="186" t="e">
        <f>#REF!</f>
        <v>#REF!</v>
      </c>
      <c r="F110" s="132" t="s">
        <v>407</v>
      </c>
      <c r="G110" s="146" t="s">
        <v>224</v>
      </c>
      <c r="H110" s="138">
        <v>1</v>
      </c>
      <c r="I110" s="132" t="s">
        <v>229</v>
      </c>
      <c r="J110" s="139">
        <v>968800</v>
      </c>
      <c r="K110" s="192" t="s">
        <v>529</v>
      </c>
      <c r="L110" s="177"/>
      <c r="M110" s="139"/>
      <c r="N110" s="141"/>
    </row>
    <row r="111" spans="1:14" ht="61.5" hidden="1" customHeight="1" x14ac:dyDescent="0.25">
      <c r="A111" s="16">
        <v>9</v>
      </c>
      <c r="B111" s="148"/>
      <c r="C111" s="132" t="s">
        <v>415</v>
      </c>
      <c r="D111" s="188" t="e">
        <f>смета!#REF!</f>
        <v>#REF!</v>
      </c>
      <c r="E111" s="186" t="e">
        <f>#REF!</f>
        <v>#REF!</v>
      </c>
      <c r="F111" s="132" t="s">
        <v>411</v>
      </c>
      <c r="G111" s="146" t="s">
        <v>224</v>
      </c>
      <c r="H111" s="138">
        <v>1</v>
      </c>
      <c r="I111" s="132" t="s">
        <v>310</v>
      </c>
      <c r="J111" s="139">
        <v>243000</v>
      </c>
      <c r="K111" s="192" t="s">
        <v>534</v>
      </c>
      <c r="L111" s="177"/>
      <c r="M111" s="139"/>
      <c r="N111" s="141"/>
    </row>
    <row r="112" spans="1:14" ht="56.25" hidden="1" customHeight="1" x14ac:dyDescent="0.25">
      <c r="A112" s="16">
        <v>11</v>
      </c>
      <c r="B112" s="148"/>
      <c r="C112" s="132" t="s">
        <v>415</v>
      </c>
      <c r="D112" s="188" t="e">
        <f>смета!#REF!</f>
        <v>#REF!</v>
      </c>
      <c r="E112" s="186" t="e">
        <f>#REF!</f>
        <v>#REF!</v>
      </c>
      <c r="F112" s="132" t="s">
        <v>411</v>
      </c>
      <c r="G112" s="146" t="s">
        <v>224</v>
      </c>
      <c r="H112" s="138">
        <v>3</v>
      </c>
      <c r="I112" s="132" t="s">
        <v>312</v>
      </c>
      <c r="J112" s="139">
        <v>243002</v>
      </c>
      <c r="K112" s="192" t="s">
        <v>447</v>
      </c>
      <c r="L112" s="181"/>
      <c r="M112" s="139"/>
      <c r="N112" s="141"/>
    </row>
    <row r="113" spans="1:14" ht="57.75" customHeight="1" x14ac:dyDescent="0.25">
      <c r="A113" s="16">
        <v>12</v>
      </c>
      <c r="B113" s="148"/>
      <c r="C113" s="132" t="s">
        <v>230</v>
      </c>
      <c r="D113" s="188" t="e">
        <f>смета!#REF!</f>
        <v>#REF!</v>
      </c>
      <c r="E113" s="186" t="e">
        <f>#REF!</f>
        <v>#REF!</v>
      </c>
      <c r="F113" s="132"/>
      <c r="G113" s="146"/>
      <c r="H113" s="138"/>
      <c r="I113" s="132"/>
      <c r="J113" s="139"/>
      <c r="K113" s="192"/>
      <c r="L113" s="177"/>
      <c r="M113" s="139">
        <v>57000</v>
      </c>
      <c r="N113" s="27"/>
    </row>
    <row r="114" spans="1:14" ht="15.75" x14ac:dyDescent="0.25">
      <c r="A114" s="16">
        <v>13</v>
      </c>
      <c r="B114" s="148"/>
      <c r="C114" s="132" t="s">
        <v>231</v>
      </c>
      <c r="D114" s="188" t="e">
        <f>смета!#REF!</f>
        <v>#REF!</v>
      </c>
      <c r="E114" s="186" t="e">
        <f>#REF!</f>
        <v>#REF!</v>
      </c>
      <c r="F114" s="132"/>
      <c r="G114" s="146"/>
      <c r="H114" s="138"/>
      <c r="I114" s="132"/>
      <c r="J114" s="139"/>
      <c r="K114" s="192"/>
      <c r="L114" s="177"/>
      <c r="M114" s="139">
        <v>-143</v>
      </c>
      <c r="N114" s="190"/>
    </row>
    <row r="115" spans="1:14" ht="56.25" customHeight="1" x14ac:dyDescent="0.25">
      <c r="B115" s="148"/>
      <c r="C115" s="132" t="s">
        <v>232</v>
      </c>
      <c r="D115" s="188">
        <v>54000</v>
      </c>
      <c r="E115" s="186" t="e">
        <f>#REF!</f>
        <v>#REF!</v>
      </c>
      <c r="F115" s="132"/>
      <c r="G115" s="146"/>
      <c r="H115" s="138"/>
      <c r="I115" s="132"/>
      <c r="J115" s="139"/>
      <c r="K115" s="192"/>
      <c r="L115" s="177"/>
      <c r="M115" s="139"/>
      <c r="N115" s="27"/>
    </row>
    <row r="116" spans="1:14" ht="15.75" x14ac:dyDescent="0.25">
      <c r="B116" s="148"/>
      <c r="C116" s="132" t="s">
        <v>233</v>
      </c>
      <c r="D116" s="188">
        <v>14928</v>
      </c>
      <c r="E116" s="186" t="e">
        <f>#REF!</f>
        <v>#REF!</v>
      </c>
      <c r="F116" s="132"/>
      <c r="G116" s="146"/>
      <c r="H116" s="138"/>
      <c r="I116" s="132"/>
      <c r="J116" s="139"/>
      <c r="K116" s="192"/>
      <c r="M116" s="139"/>
      <c r="N116" s="141"/>
    </row>
    <row r="117" spans="1:14" ht="18.75" x14ac:dyDescent="0.25">
      <c r="A117" s="27"/>
      <c r="B117" s="196">
        <v>3</v>
      </c>
      <c r="C117" s="149" t="s">
        <v>24</v>
      </c>
      <c r="D117" s="196">
        <v>25009520</v>
      </c>
      <c r="E117" s="196" t="e">
        <f>E118</f>
        <v>#REF!</v>
      </c>
      <c r="F117" s="149"/>
      <c r="G117" s="150"/>
      <c r="H117" s="151"/>
      <c r="I117" s="151"/>
      <c r="J117" s="152"/>
      <c r="K117" s="200"/>
      <c r="L117" s="214">
        <f>L118</f>
        <v>8810776</v>
      </c>
      <c r="M117" s="215" t="e">
        <f>M118</f>
        <v>#REF!</v>
      </c>
      <c r="N117" s="140"/>
    </row>
    <row r="118" spans="1:14" ht="41.25" customHeight="1" x14ac:dyDescent="0.25">
      <c r="A118" s="27"/>
      <c r="B118" s="205"/>
      <c r="C118" s="154" t="s">
        <v>234</v>
      </c>
      <c r="D118" s="205">
        <v>25009520</v>
      </c>
      <c r="E118" s="218" t="e">
        <f>E124</f>
        <v>#REF!</v>
      </c>
      <c r="F118" s="154"/>
      <c r="G118" s="153"/>
      <c r="H118" s="136"/>
      <c r="I118" s="136"/>
      <c r="J118" s="152"/>
      <c r="K118" s="216"/>
      <c r="L118" s="214">
        <f>L124</f>
        <v>8810776</v>
      </c>
      <c r="M118" s="215" t="e">
        <f>M124</f>
        <v>#REF!</v>
      </c>
      <c r="N118" s="140"/>
    </row>
    <row r="119" spans="1:14" ht="31.5" hidden="1" customHeight="1" x14ac:dyDescent="0.25">
      <c r="A119" s="27"/>
      <c r="B119" s="206"/>
      <c r="C119" s="154" t="s">
        <v>235</v>
      </c>
      <c r="D119" s="206"/>
      <c r="E119" s="218" t="e">
        <f>#REF!</f>
        <v>#REF!</v>
      </c>
      <c r="F119" s="154"/>
      <c r="G119" s="153"/>
      <c r="H119" s="155"/>
      <c r="I119" s="155"/>
      <c r="J119" s="152"/>
      <c r="K119" s="217"/>
      <c r="L119" s="179"/>
      <c r="M119" s="215"/>
      <c r="N119" s="140"/>
    </row>
    <row r="120" spans="1:14" ht="15.75" hidden="1" customHeight="1" x14ac:dyDescent="0.25">
      <c r="A120" s="27"/>
      <c r="B120" s="206"/>
      <c r="C120" s="157"/>
      <c r="D120" s="206"/>
      <c r="E120" s="218" t="e">
        <f>#REF!</f>
        <v>#REF!</v>
      </c>
      <c r="F120" s="157"/>
      <c r="G120" s="153" t="s">
        <v>224</v>
      </c>
      <c r="H120" s="136">
        <v>90</v>
      </c>
      <c r="I120" s="136"/>
      <c r="J120" s="152"/>
      <c r="K120" s="216"/>
      <c r="L120" s="179"/>
      <c r="M120" s="215"/>
      <c r="N120" s="140"/>
    </row>
    <row r="121" spans="1:14" ht="15.75" hidden="1" customHeight="1" x14ac:dyDescent="0.25">
      <c r="A121" s="27"/>
      <c r="B121" s="206"/>
      <c r="C121" s="157"/>
      <c r="D121" s="206"/>
      <c r="E121" s="218" t="e">
        <f>#REF!</f>
        <v>#REF!</v>
      </c>
      <c r="F121" s="157"/>
      <c r="G121" s="153" t="s">
        <v>224</v>
      </c>
      <c r="H121" s="136">
        <v>90</v>
      </c>
      <c r="I121" s="136"/>
      <c r="J121" s="152"/>
      <c r="K121" s="216"/>
      <c r="L121" s="179"/>
      <c r="M121" s="215"/>
      <c r="N121" s="140"/>
    </row>
    <row r="122" spans="1:14" ht="15.75" hidden="1" customHeight="1" x14ac:dyDescent="0.25">
      <c r="A122" s="27"/>
      <c r="B122" s="206"/>
      <c r="C122" s="157"/>
      <c r="D122" s="206"/>
      <c r="E122" s="218" t="e">
        <f>#REF!</f>
        <v>#REF!</v>
      </c>
      <c r="F122" s="157"/>
      <c r="G122" s="153" t="s">
        <v>224</v>
      </c>
      <c r="H122" s="136">
        <v>90</v>
      </c>
      <c r="I122" s="136"/>
      <c r="J122" s="152"/>
      <c r="K122" s="216"/>
      <c r="L122" s="179"/>
      <c r="M122" s="215"/>
      <c r="N122" s="140"/>
    </row>
    <row r="123" spans="1:14" ht="15.75" hidden="1" customHeight="1" x14ac:dyDescent="0.25">
      <c r="A123" s="27"/>
      <c r="B123" s="206"/>
      <c r="C123" s="157"/>
      <c r="D123" s="206"/>
      <c r="E123" s="218" t="e">
        <f>#REF!</f>
        <v>#REF!</v>
      </c>
      <c r="F123" s="157"/>
      <c r="G123" s="153" t="s">
        <v>224</v>
      </c>
      <c r="H123" s="136">
        <v>90</v>
      </c>
      <c r="I123" s="136"/>
      <c r="J123" s="152"/>
      <c r="K123" s="216"/>
      <c r="L123" s="179"/>
      <c r="M123" s="215"/>
      <c r="N123" s="140"/>
    </row>
    <row r="124" spans="1:14" ht="25.5" customHeight="1" x14ac:dyDescent="0.25">
      <c r="A124" s="27"/>
      <c r="B124" s="206"/>
      <c r="C124" s="154" t="s">
        <v>25</v>
      </c>
      <c r="D124" s="205">
        <v>25009520</v>
      </c>
      <c r="E124" s="218" t="e">
        <f>E125+E261+E265</f>
        <v>#REF!</v>
      </c>
      <c r="F124" s="213" t="e">
        <f t="shared" ref="F124:K124" si="0">F125+F261+F265</f>
        <v>#REF!</v>
      </c>
      <c r="G124" s="213" t="e">
        <f t="shared" si="0"/>
        <v>#REF!</v>
      </c>
      <c r="H124" s="213" t="e">
        <f t="shared" si="0"/>
        <v>#REF!</v>
      </c>
      <c r="I124" s="213" t="e">
        <f t="shared" si="0"/>
        <v>#REF!</v>
      </c>
      <c r="J124" s="213" t="e">
        <f t="shared" si="0"/>
        <v>#REF!</v>
      </c>
      <c r="K124" s="213" t="e">
        <f t="shared" si="0"/>
        <v>#REF!</v>
      </c>
      <c r="L124" s="214">
        <f>L125+L261+L265</f>
        <v>8810776</v>
      </c>
      <c r="M124" s="215" t="e">
        <f>M125+M261+M265</f>
        <v>#REF!</v>
      </c>
      <c r="N124" s="173"/>
    </row>
    <row r="125" spans="1:14" ht="31.5" x14ac:dyDescent="0.25">
      <c r="A125" s="27"/>
      <c r="B125" s="206"/>
      <c r="C125" s="154" t="s">
        <v>236</v>
      </c>
      <c r="D125" s="205">
        <v>23337000</v>
      </c>
      <c r="E125" s="218" t="e">
        <f>#REF!</f>
        <v>#REF!</v>
      </c>
      <c r="F125" s="218" t="e">
        <f>#REF!</f>
        <v>#REF!</v>
      </c>
      <c r="G125" s="218" t="e">
        <f>#REF!</f>
        <v>#REF!</v>
      </c>
      <c r="H125" s="218" t="e">
        <f>#REF!</f>
        <v>#REF!</v>
      </c>
      <c r="I125" s="218" t="e">
        <f>#REF!</f>
        <v>#REF!</v>
      </c>
      <c r="J125" s="218" t="e">
        <f>#REF!</f>
        <v>#REF!</v>
      </c>
      <c r="K125" s="218" t="e">
        <f>#REF!</f>
        <v>#REF!</v>
      </c>
      <c r="L125" s="218">
        <f>SUM(L129:L247)</f>
        <v>7614000</v>
      </c>
      <c r="M125" s="218" t="e">
        <f>E125-L125</f>
        <v>#REF!</v>
      </c>
      <c r="N125" s="173"/>
    </row>
    <row r="126" spans="1:14" ht="47.25" customHeight="1" x14ac:dyDescent="0.25">
      <c r="A126" s="27"/>
      <c r="B126" s="206"/>
      <c r="C126" s="157" t="s">
        <v>393</v>
      </c>
      <c r="D126" s="206">
        <v>11025000</v>
      </c>
      <c r="E126" s="234" t="e">
        <f>#REF!</f>
        <v>#REF!</v>
      </c>
      <c r="F126" s="157"/>
      <c r="G126" s="153" t="s">
        <v>18</v>
      </c>
      <c r="H126" s="136">
        <v>10</v>
      </c>
      <c r="I126" s="136"/>
      <c r="J126" s="152"/>
      <c r="K126" s="216"/>
      <c r="L126" s="179">
        <f>SUM(L129:L188)</f>
        <v>3600000</v>
      </c>
      <c r="M126" s="152" t="e">
        <f>E126-L126</f>
        <v>#REF!</v>
      </c>
      <c r="N126" s="173"/>
    </row>
    <row r="127" spans="1:14" ht="15.75" hidden="1" x14ac:dyDescent="0.25">
      <c r="A127" s="27"/>
      <c r="B127" s="137"/>
      <c r="C127" s="156"/>
      <c r="D127" s="137"/>
      <c r="E127" s="186" t="e">
        <f>#REF!</f>
        <v>#REF!</v>
      </c>
      <c r="F127" s="132"/>
      <c r="G127" s="146"/>
      <c r="H127" s="138"/>
      <c r="I127" s="138"/>
      <c r="J127" s="139"/>
      <c r="K127" s="145"/>
      <c r="L127" s="177"/>
      <c r="M127" s="139"/>
      <c r="N127" s="140"/>
    </row>
    <row r="128" spans="1:14" ht="15.75" hidden="1" x14ac:dyDescent="0.25">
      <c r="A128" s="27"/>
      <c r="B128" s="137"/>
      <c r="C128" s="156"/>
      <c r="D128" s="137"/>
      <c r="E128" s="186" t="e">
        <f>#REF!</f>
        <v>#REF!</v>
      </c>
      <c r="F128" s="132"/>
      <c r="G128" s="146"/>
      <c r="H128" s="138"/>
      <c r="I128" s="138"/>
      <c r="J128" s="139"/>
      <c r="K128" s="145"/>
      <c r="L128" s="177"/>
      <c r="M128" s="139"/>
      <c r="N128" s="140"/>
    </row>
    <row r="129" spans="1:16" ht="31.5" x14ac:dyDescent="0.3">
      <c r="A129" s="27"/>
      <c r="B129" s="137"/>
      <c r="C129" s="132"/>
      <c r="D129" s="137"/>
      <c r="E129" s="186" t="e">
        <f>#REF!</f>
        <v>#REF!</v>
      </c>
      <c r="F129" s="132" t="s">
        <v>667</v>
      </c>
      <c r="I129" s="138" t="s">
        <v>369</v>
      </c>
      <c r="J129" s="139">
        <v>81000</v>
      </c>
      <c r="K129" s="192" t="s">
        <v>680</v>
      </c>
      <c r="L129" s="177">
        <v>75000</v>
      </c>
      <c r="M129" s="139"/>
      <c r="N129" s="226"/>
      <c r="O129" s="226"/>
      <c r="P129" s="227"/>
    </row>
    <row r="130" spans="1:16" ht="18.75" x14ac:dyDescent="0.3">
      <c r="A130" s="27"/>
      <c r="B130" s="137"/>
      <c r="C130" s="132"/>
      <c r="D130" s="137"/>
      <c r="E130" s="186" t="e">
        <f>#REF!</f>
        <v>#REF!</v>
      </c>
      <c r="F130" s="132"/>
      <c r="L130" s="248"/>
      <c r="M130" s="139"/>
      <c r="N130" s="226"/>
      <c r="O130" s="226"/>
      <c r="P130" s="227"/>
    </row>
    <row r="131" spans="1:16" ht="47.25" x14ac:dyDescent="0.3">
      <c r="A131" s="27"/>
      <c r="B131" s="137"/>
      <c r="C131" s="132"/>
      <c r="D131" s="137"/>
      <c r="E131" s="186" t="e">
        <f>#REF!</f>
        <v>#REF!</v>
      </c>
      <c r="F131" s="132" t="s">
        <v>304</v>
      </c>
      <c r="G131" s="146"/>
      <c r="H131" s="138"/>
      <c r="I131" s="138" t="s">
        <v>369</v>
      </c>
      <c r="J131" s="139">
        <v>32000</v>
      </c>
      <c r="K131" s="192" t="s">
        <v>631</v>
      </c>
      <c r="L131" s="177">
        <v>50000</v>
      </c>
      <c r="M131" s="139"/>
      <c r="N131" s="226"/>
      <c r="O131" s="226"/>
      <c r="P131" s="227"/>
    </row>
    <row r="132" spans="1:16" ht="47.25" x14ac:dyDescent="0.3">
      <c r="A132" s="27"/>
      <c r="B132" s="137"/>
      <c r="C132" s="132"/>
      <c r="D132" s="137"/>
      <c r="E132" s="186" t="e">
        <f>#REF!</f>
        <v>#REF!</v>
      </c>
      <c r="F132" s="132" t="s">
        <v>275</v>
      </c>
      <c r="G132" s="146"/>
      <c r="H132" s="138"/>
      <c r="I132" s="138" t="s">
        <v>369</v>
      </c>
      <c r="J132" s="139">
        <v>81000</v>
      </c>
      <c r="K132" s="192" t="s">
        <v>634</v>
      </c>
      <c r="L132" s="177">
        <v>90000</v>
      </c>
      <c r="M132" s="139"/>
      <c r="N132" s="226"/>
      <c r="O132" s="226"/>
      <c r="P132" s="227"/>
    </row>
    <row r="133" spans="1:16" ht="31.5" x14ac:dyDescent="0.3">
      <c r="A133" s="27"/>
      <c r="B133" s="137"/>
      <c r="C133" s="132"/>
      <c r="D133" s="137"/>
      <c r="E133" s="186"/>
      <c r="F133" s="132"/>
      <c r="G133" s="146"/>
      <c r="H133" s="138"/>
      <c r="I133" s="138"/>
      <c r="J133" s="139"/>
      <c r="K133" s="192" t="s">
        <v>702</v>
      </c>
      <c r="L133" s="177">
        <v>45000</v>
      </c>
      <c r="M133" s="139"/>
      <c r="N133" s="226"/>
      <c r="O133" s="226"/>
      <c r="P133" s="227"/>
    </row>
    <row r="134" spans="1:16" ht="47.25" x14ac:dyDescent="0.3">
      <c r="A134" s="27"/>
      <c r="B134" s="137"/>
      <c r="C134" s="132"/>
      <c r="D134" s="137"/>
      <c r="E134" s="186" t="e">
        <f>#REF!</f>
        <v>#REF!</v>
      </c>
      <c r="F134" s="132" t="s">
        <v>399</v>
      </c>
      <c r="G134" s="146"/>
      <c r="H134" s="138"/>
      <c r="I134" s="138" t="s">
        <v>369</v>
      </c>
      <c r="J134" s="139"/>
      <c r="K134" s="192" t="s">
        <v>635</v>
      </c>
      <c r="L134" s="177">
        <v>65000</v>
      </c>
      <c r="M134" s="139"/>
      <c r="N134" s="226"/>
      <c r="O134" s="226"/>
      <c r="P134" s="227"/>
    </row>
    <row r="135" spans="1:16" ht="47.25" x14ac:dyDescent="0.3">
      <c r="A135" s="27"/>
      <c r="B135" s="137"/>
      <c r="C135" s="132"/>
      <c r="D135" s="137"/>
      <c r="E135" s="186" t="e">
        <f>#REF!</f>
        <v>#REF!</v>
      </c>
      <c r="F135" s="132"/>
      <c r="G135" s="146"/>
      <c r="H135" s="138"/>
      <c r="I135" s="138"/>
      <c r="J135" s="139"/>
      <c r="K135" s="192" t="s">
        <v>647</v>
      </c>
      <c r="L135" s="177">
        <v>100000</v>
      </c>
      <c r="M135" s="139"/>
      <c r="N135" s="226"/>
      <c r="O135" s="226"/>
      <c r="P135" s="227"/>
    </row>
    <row r="136" spans="1:16" ht="31.5" x14ac:dyDescent="0.3">
      <c r="A136" s="27"/>
      <c r="B136" s="137"/>
      <c r="C136" s="132"/>
      <c r="D136" s="137"/>
      <c r="E136" s="186" t="e">
        <f>#REF!</f>
        <v>#REF!</v>
      </c>
      <c r="F136" s="132"/>
      <c r="K136" s="192" t="s">
        <v>698</v>
      </c>
      <c r="L136" s="233">
        <v>125000</v>
      </c>
      <c r="M136" s="139"/>
      <c r="N136" s="226"/>
      <c r="O136" s="226"/>
      <c r="P136" s="227"/>
    </row>
    <row r="137" spans="1:16" ht="31.5" x14ac:dyDescent="0.3">
      <c r="A137" s="27"/>
      <c r="B137" s="137"/>
      <c r="C137" s="132"/>
      <c r="D137" s="137"/>
      <c r="E137" s="186" t="e">
        <f>#REF!</f>
        <v>#REF!</v>
      </c>
      <c r="F137" s="132" t="s">
        <v>668</v>
      </c>
      <c r="G137" s="146"/>
      <c r="H137" s="138"/>
      <c r="I137" s="138"/>
      <c r="J137" s="139"/>
      <c r="K137" s="192" t="s">
        <v>697</v>
      </c>
      <c r="L137" s="177">
        <v>100000</v>
      </c>
      <c r="M137" s="139"/>
      <c r="N137" s="226"/>
      <c r="O137" s="226"/>
      <c r="P137" s="227"/>
    </row>
    <row r="138" spans="1:16" ht="31.5" x14ac:dyDescent="0.3">
      <c r="A138" s="27"/>
      <c r="B138" s="137"/>
      <c r="C138" s="132"/>
      <c r="D138" s="137"/>
      <c r="E138" s="186"/>
      <c r="F138" s="132" t="s">
        <v>241</v>
      </c>
      <c r="G138" s="146"/>
      <c r="H138" s="138"/>
      <c r="I138" s="138"/>
      <c r="J138" s="139"/>
      <c r="K138" s="192" t="s">
        <v>696</v>
      </c>
      <c r="L138" s="177">
        <v>100000</v>
      </c>
      <c r="M138" s="139"/>
      <c r="N138" s="226"/>
      <c r="O138" s="226"/>
      <c r="P138" s="227"/>
    </row>
    <row r="139" spans="1:16" ht="47.25" x14ac:dyDescent="0.3">
      <c r="A139" s="27"/>
      <c r="B139" s="137"/>
      <c r="C139" s="132"/>
      <c r="D139" s="137"/>
      <c r="E139" s="186"/>
      <c r="F139" s="132" t="s">
        <v>308</v>
      </c>
      <c r="G139" s="146"/>
      <c r="H139" s="138"/>
      <c r="I139" s="138" t="s">
        <v>369</v>
      </c>
      <c r="J139" s="139">
        <v>80000</v>
      </c>
      <c r="K139" s="192" t="s">
        <v>633</v>
      </c>
      <c r="L139" s="177">
        <v>100000</v>
      </c>
      <c r="M139" s="139"/>
      <c r="N139" s="226"/>
      <c r="O139" s="226"/>
      <c r="P139" s="227"/>
    </row>
    <row r="140" spans="1:16" ht="31.5" x14ac:dyDescent="0.3">
      <c r="A140" s="27"/>
      <c r="B140" s="137"/>
      <c r="C140" s="132"/>
      <c r="D140" s="137"/>
      <c r="E140" s="186"/>
      <c r="F140" s="132"/>
      <c r="G140" s="146"/>
      <c r="H140" s="138"/>
      <c r="I140" s="138"/>
      <c r="J140" s="139"/>
      <c r="K140" s="192" t="s">
        <v>681</v>
      </c>
      <c r="L140" s="177">
        <v>200000</v>
      </c>
      <c r="M140" s="139"/>
      <c r="N140" s="226"/>
      <c r="O140" s="226"/>
      <c r="P140" s="227"/>
    </row>
    <row r="141" spans="1:16" ht="47.25" x14ac:dyDescent="0.3">
      <c r="A141" s="27"/>
      <c r="B141" s="137"/>
      <c r="C141" s="132"/>
      <c r="D141" s="137"/>
      <c r="E141" s="186" t="e">
        <f>#REF!</f>
        <v>#REF!</v>
      </c>
      <c r="F141" s="132" t="s">
        <v>585</v>
      </c>
      <c r="G141" s="146"/>
      <c r="H141" s="138"/>
      <c r="I141" s="138" t="s">
        <v>369</v>
      </c>
      <c r="J141" s="139">
        <v>13750</v>
      </c>
      <c r="K141" s="192" t="s">
        <v>651</v>
      </c>
      <c r="L141" s="177">
        <v>25000</v>
      </c>
      <c r="M141" s="139"/>
      <c r="N141" s="226"/>
      <c r="O141" s="226"/>
      <c r="P141" s="227"/>
    </row>
    <row r="142" spans="1:16" ht="31.5" x14ac:dyDescent="0.3">
      <c r="A142" s="27"/>
      <c r="B142" s="137"/>
      <c r="C142" s="132"/>
      <c r="D142" s="137"/>
      <c r="E142" s="186"/>
      <c r="F142" s="132"/>
      <c r="G142" s="146"/>
      <c r="H142" s="138"/>
      <c r="I142" s="138"/>
      <c r="J142" s="139"/>
      <c r="K142" s="192" t="s">
        <v>694</v>
      </c>
      <c r="L142" s="177">
        <v>100000</v>
      </c>
      <c r="M142" s="139"/>
      <c r="N142" s="226"/>
      <c r="O142" s="226"/>
      <c r="P142" s="227"/>
    </row>
    <row r="143" spans="1:16" ht="18.75" x14ac:dyDescent="0.3">
      <c r="A143" s="27"/>
      <c r="B143" s="137"/>
      <c r="C143" s="132"/>
      <c r="D143" s="137"/>
      <c r="E143" s="186"/>
      <c r="F143" s="132"/>
      <c r="G143" s="146"/>
      <c r="H143" s="138"/>
      <c r="I143" s="138"/>
      <c r="J143" s="139"/>
      <c r="K143" s="192"/>
      <c r="L143" s="247"/>
      <c r="M143" s="139"/>
      <c r="N143" s="226"/>
      <c r="O143" s="226"/>
      <c r="P143" s="227"/>
    </row>
    <row r="144" spans="1:16" ht="47.25" x14ac:dyDescent="0.3">
      <c r="A144" s="27"/>
      <c r="B144" s="137"/>
      <c r="C144" s="132"/>
      <c r="D144" s="137"/>
      <c r="E144" s="186" t="e">
        <f>#REF!</f>
        <v>#REF!</v>
      </c>
      <c r="F144" s="132" t="s">
        <v>307</v>
      </c>
      <c r="G144" s="146"/>
      <c r="H144" s="138"/>
      <c r="I144" s="138" t="s">
        <v>369</v>
      </c>
      <c r="J144" s="139">
        <v>40000</v>
      </c>
      <c r="K144" s="192" t="s">
        <v>636</v>
      </c>
      <c r="L144" s="177">
        <v>25000</v>
      </c>
      <c r="M144" s="139"/>
      <c r="N144" s="226"/>
      <c r="O144" s="226"/>
      <c r="P144" s="227"/>
    </row>
    <row r="145" spans="1:16" ht="31.5" x14ac:dyDescent="0.3">
      <c r="A145" s="27"/>
      <c r="B145" s="137"/>
      <c r="D145" s="175"/>
      <c r="E145" s="186" t="e">
        <f>#REF!</f>
        <v>#REF!</v>
      </c>
      <c r="F145" s="132"/>
      <c r="G145" s="146"/>
      <c r="H145" s="138"/>
      <c r="I145" s="138" t="s">
        <v>369</v>
      </c>
      <c r="J145" s="139">
        <v>40000</v>
      </c>
      <c r="K145" s="192" t="s">
        <v>645</v>
      </c>
      <c r="L145" s="177">
        <v>75000</v>
      </c>
      <c r="M145" s="139"/>
      <c r="N145" s="226"/>
      <c r="O145" s="226"/>
      <c r="P145" s="227"/>
    </row>
    <row r="146" spans="1:16" ht="31.5" x14ac:dyDescent="0.3">
      <c r="A146" s="27"/>
      <c r="B146" s="137"/>
      <c r="D146" s="175"/>
      <c r="E146" s="186"/>
      <c r="F146" s="132"/>
      <c r="G146" s="146"/>
      <c r="H146" s="138"/>
      <c r="I146" s="138" t="s">
        <v>369</v>
      </c>
      <c r="J146" s="139"/>
      <c r="K146" s="192" t="s">
        <v>715</v>
      </c>
      <c r="L146" s="177">
        <v>100000</v>
      </c>
      <c r="M146" s="139"/>
      <c r="N146" s="226"/>
      <c r="O146" s="226"/>
      <c r="P146" s="227"/>
    </row>
    <row r="147" spans="1:16" ht="18.75" x14ac:dyDescent="0.3">
      <c r="A147" s="27"/>
      <c r="B147" s="137"/>
      <c r="D147" s="175"/>
      <c r="E147" s="186"/>
      <c r="F147" s="132"/>
      <c r="G147" s="146"/>
      <c r="H147" s="138"/>
      <c r="I147" s="138"/>
      <c r="J147" s="139"/>
      <c r="K147" s="192"/>
      <c r="L147" s="246">
        <v>40000</v>
      </c>
      <c r="M147" s="139"/>
      <c r="N147" s="226"/>
      <c r="O147" s="226"/>
      <c r="P147" s="227"/>
    </row>
    <row r="148" spans="1:16" ht="47.25" x14ac:dyDescent="0.3">
      <c r="A148" s="27"/>
      <c r="B148" s="137"/>
      <c r="D148" s="175"/>
      <c r="E148" s="186"/>
      <c r="F148" s="132" t="s">
        <v>699</v>
      </c>
      <c r="G148" s="146"/>
      <c r="H148" s="138"/>
      <c r="I148" s="138" t="s">
        <v>369</v>
      </c>
      <c r="J148" s="139">
        <v>40500</v>
      </c>
      <c r="K148" s="192" t="s">
        <v>630</v>
      </c>
      <c r="L148" s="177">
        <v>50000</v>
      </c>
      <c r="M148" s="139"/>
      <c r="N148" s="226"/>
      <c r="O148" s="226"/>
      <c r="P148" s="227"/>
    </row>
    <row r="149" spans="1:16" ht="31.5" x14ac:dyDescent="0.3">
      <c r="A149" s="27"/>
      <c r="B149" s="137"/>
      <c r="D149" s="175"/>
      <c r="E149" s="186"/>
      <c r="F149" s="132"/>
      <c r="G149" s="146"/>
      <c r="H149" s="138"/>
      <c r="I149" s="138" t="s">
        <v>369</v>
      </c>
      <c r="J149" s="139">
        <v>40000</v>
      </c>
      <c r="K149" s="192" t="s">
        <v>646</v>
      </c>
      <c r="L149" s="177">
        <v>50000</v>
      </c>
      <c r="M149" s="139"/>
      <c r="N149" s="226"/>
      <c r="O149" s="226"/>
      <c r="P149" s="227"/>
    </row>
    <row r="150" spans="1:16" ht="31.5" x14ac:dyDescent="0.3">
      <c r="A150" s="27"/>
      <c r="B150" s="137"/>
      <c r="D150" s="175"/>
      <c r="E150" s="186"/>
      <c r="F150" s="132"/>
      <c r="G150" s="146"/>
      <c r="H150" s="138"/>
      <c r="I150" s="138"/>
      <c r="J150" s="139"/>
      <c r="K150" s="192" t="s">
        <v>700</v>
      </c>
      <c r="L150" s="177">
        <v>50000</v>
      </c>
      <c r="M150" s="139"/>
      <c r="N150" s="226"/>
      <c r="O150" s="226"/>
      <c r="P150" s="227"/>
    </row>
    <row r="151" spans="1:16" ht="18.75" x14ac:dyDescent="0.3">
      <c r="A151" s="27"/>
      <c r="B151" s="137"/>
      <c r="D151" s="175"/>
      <c r="E151" s="186"/>
      <c r="F151" s="132"/>
      <c r="G151" s="146"/>
      <c r="H151" s="138"/>
      <c r="I151" s="138"/>
      <c r="J151" s="139"/>
      <c r="K151" s="192"/>
      <c r="L151" s="247"/>
      <c r="M151" s="139"/>
      <c r="N151" s="226"/>
      <c r="O151" s="226"/>
      <c r="P151" s="227"/>
    </row>
    <row r="152" spans="1:16" ht="47.25" x14ac:dyDescent="0.25">
      <c r="A152" s="27"/>
      <c r="B152" s="137"/>
      <c r="C152" s="132"/>
      <c r="D152" s="137"/>
      <c r="E152" s="186" t="e">
        <f>#REF!</f>
        <v>#REF!</v>
      </c>
      <c r="F152" s="132" t="s">
        <v>584</v>
      </c>
      <c r="G152" s="146"/>
      <c r="H152" s="138"/>
      <c r="I152" s="138" t="s">
        <v>369</v>
      </c>
      <c r="J152" s="139">
        <v>162000</v>
      </c>
      <c r="K152" s="192" t="s">
        <v>649</v>
      </c>
      <c r="L152" s="177">
        <v>50000</v>
      </c>
      <c r="M152" s="139"/>
      <c r="N152" s="140"/>
      <c r="O152" s="27"/>
      <c r="P152" s="27"/>
    </row>
    <row r="153" spans="1:16" ht="47.25" x14ac:dyDescent="0.3">
      <c r="A153" s="27"/>
      <c r="B153" s="137"/>
      <c r="C153" s="132"/>
      <c r="D153" s="137"/>
      <c r="E153" s="186" t="e">
        <f>#REF!</f>
        <v>#REF!</v>
      </c>
      <c r="F153" s="132"/>
      <c r="G153" s="146"/>
      <c r="H153" s="138"/>
      <c r="I153" s="138" t="s">
        <v>369</v>
      </c>
      <c r="J153" s="139">
        <v>121500</v>
      </c>
      <c r="K153" s="192" t="s">
        <v>650</v>
      </c>
      <c r="L153" s="177">
        <v>25000</v>
      </c>
      <c r="M153" s="139"/>
      <c r="N153" s="226"/>
      <c r="O153" s="226"/>
      <c r="P153" s="227"/>
    </row>
    <row r="154" spans="1:16" ht="31.5" x14ac:dyDescent="0.3">
      <c r="A154" s="27"/>
      <c r="B154" s="137"/>
      <c r="C154" s="132"/>
      <c r="D154" s="137"/>
      <c r="E154" s="186"/>
      <c r="F154" s="132"/>
      <c r="G154" s="146"/>
      <c r="H154" s="138"/>
      <c r="I154" s="138"/>
      <c r="J154" s="139"/>
      <c r="K154" s="192" t="s">
        <v>682</v>
      </c>
      <c r="L154" s="177">
        <v>25000</v>
      </c>
      <c r="M154" s="139"/>
      <c r="N154" s="226"/>
      <c r="O154" s="226"/>
      <c r="P154" s="227"/>
    </row>
    <row r="155" spans="1:16" ht="39.75" customHeight="1" x14ac:dyDescent="0.3">
      <c r="A155" s="27"/>
      <c r="B155" s="137"/>
      <c r="C155" s="132"/>
      <c r="D155" s="137"/>
      <c r="E155" s="186" t="e">
        <f>#REF!</f>
        <v>#REF!</v>
      </c>
      <c r="F155" s="132" t="s">
        <v>669</v>
      </c>
      <c r="G155" s="146"/>
      <c r="H155" s="138"/>
      <c r="I155" s="138"/>
      <c r="J155" s="139"/>
      <c r="K155" s="192" t="s">
        <v>695</v>
      </c>
      <c r="L155" s="177">
        <v>75000</v>
      </c>
      <c r="M155" s="139"/>
      <c r="N155" s="226"/>
      <c r="O155" s="226"/>
      <c r="P155" s="227"/>
    </row>
    <row r="156" spans="1:16" ht="31.5" x14ac:dyDescent="0.3">
      <c r="A156" s="27"/>
      <c r="B156" s="137"/>
      <c r="C156" s="132"/>
      <c r="D156" s="137"/>
      <c r="E156" s="186" t="e">
        <f>#REF!</f>
        <v>#REF!</v>
      </c>
      <c r="F156" s="132" t="s">
        <v>670</v>
      </c>
      <c r="K156" s="192" t="s">
        <v>688</v>
      </c>
      <c r="L156" s="177">
        <v>75000</v>
      </c>
      <c r="M156" s="139"/>
      <c r="N156" s="226"/>
      <c r="O156" s="226"/>
      <c r="P156" s="227"/>
    </row>
    <row r="157" spans="1:16" ht="18.75" x14ac:dyDescent="0.3">
      <c r="A157" s="27"/>
      <c r="B157" s="137"/>
      <c r="C157" s="132"/>
      <c r="D157" s="137"/>
      <c r="E157" s="186"/>
      <c r="F157" s="132"/>
      <c r="G157" s="146"/>
      <c r="H157" s="138"/>
      <c r="I157" s="138"/>
      <c r="J157" s="139"/>
      <c r="K157" s="192"/>
      <c r="L157" s="247"/>
      <c r="M157" s="139"/>
      <c r="N157" s="226"/>
      <c r="O157" s="226"/>
      <c r="P157" s="227"/>
    </row>
    <row r="158" spans="1:16" ht="53.25" customHeight="1" x14ac:dyDescent="0.3">
      <c r="A158" s="27"/>
      <c r="B158" s="137"/>
      <c r="C158" s="132"/>
      <c r="D158" s="137"/>
      <c r="E158" s="186" t="e">
        <f>#REF!</f>
        <v>#REF!</v>
      </c>
      <c r="F158" s="132" t="s">
        <v>309</v>
      </c>
      <c r="G158" s="146"/>
      <c r="H158" s="138"/>
      <c r="I158" s="138" t="s">
        <v>369</v>
      </c>
      <c r="J158" s="139">
        <v>80000</v>
      </c>
      <c r="K158" s="192" t="s">
        <v>628</v>
      </c>
      <c r="L158" s="177">
        <v>115000</v>
      </c>
      <c r="M158" s="139"/>
      <c r="N158" s="226"/>
      <c r="O158" s="226"/>
      <c r="P158" s="227"/>
    </row>
    <row r="159" spans="1:16" ht="51.75" customHeight="1" x14ac:dyDescent="0.3">
      <c r="A159" s="27"/>
      <c r="B159" s="137"/>
      <c r="C159" s="132"/>
      <c r="D159" s="137"/>
      <c r="E159" s="186" t="e">
        <f>#REF!</f>
        <v>#REF!</v>
      </c>
      <c r="F159" s="132"/>
      <c r="G159" s="146"/>
      <c r="H159" s="138"/>
      <c r="I159" s="138"/>
      <c r="J159" s="139"/>
      <c r="K159" s="192" t="s">
        <v>648</v>
      </c>
      <c r="L159" s="177">
        <v>300000</v>
      </c>
      <c r="M159" s="139"/>
      <c r="N159" s="226"/>
      <c r="O159" s="226"/>
      <c r="P159" s="227"/>
    </row>
    <row r="160" spans="1:16" ht="31.5" x14ac:dyDescent="0.3">
      <c r="A160" s="27"/>
      <c r="B160" s="137"/>
      <c r="C160" s="132"/>
      <c r="D160" s="137"/>
      <c r="E160" s="186" t="e">
        <f>#REF!</f>
        <v>#REF!</v>
      </c>
      <c r="F160" s="132"/>
      <c r="K160" s="192" t="s">
        <v>677</v>
      </c>
      <c r="L160" s="233">
        <v>65000</v>
      </c>
      <c r="M160" s="139"/>
      <c r="N160" s="226"/>
      <c r="O160" s="226"/>
      <c r="P160" s="227"/>
    </row>
    <row r="161" spans="1:16" ht="47.25" x14ac:dyDescent="0.3">
      <c r="A161" s="27"/>
      <c r="B161" s="137"/>
      <c r="C161" s="132"/>
      <c r="D161" s="137"/>
      <c r="E161" s="186" t="e">
        <f>#REF!</f>
        <v>#REF!</v>
      </c>
      <c r="F161" s="132" t="s">
        <v>579</v>
      </c>
      <c r="G161" s="146"/>
      <c r="H161" s="138"/>
      <c r="I161" s="138" t="s">
        <v>369</v>
      </c>
      <c r="J161" s="139">
        <v>202500</v>
      </c>
      <c r="K161" s="192" t="s">
        <v>653</v>
      </c>
      <c r="L161" s="177">
        <v>50000</v>
      </c>
      <c r="M161" s="139"/>
      <c r="N161" s="226"/>
      <c r="O161" s="226"/>
      <c r="P161" s="227"/>
    </row>
    <row r="162" spans="1:16" ht="18.75" x14ac:dyDescent="0.3">
      <c r="A162" s="27"/>
      <c r="B162" s="137"/>
      <c r="C162" s="132"/>
      <c r="D162" s="137"/>
      <c r="E162" s="186" t="e">
        <f>#REF!</f>
        <v>#REF!</v>
      </c>
      <c r="F162" s="132"/>
      <c r="G162" s="146"/>
      <c r="H162" s="138"/>
      <c r="I162" s="138"/>
      <c r="J162" s="139">
        <v>40000</v>
      </c>
      <c r="K162" s="192"/>
      <c r="L162" s="247"/>
      <c r="M162" s="139"/>
      <c r="N162" s="226"/>
      <c r="O162" s="226"/>
      <c r="P162" s="227"/>
    </row>
    <row r="163" spans="1:16" ht="31.5" x14ac:dyDescent="0.3">
      <c r="A163" s="27"/>
      <c r="B163" s="137"/>
      <c r="C163" s="132"/>
      <c r="D163" s="137"/>
      <c r="E163" s="186" t="e">
        <f>#REF!</f>
        <v>#REF!</v>
      </c>
      <c r="F163" s="132" t="s">
        <v>675</v>
      </c>
      <c r="G163" s="146"/>
      <c r="H163" s="138"/>
      <c r="I163" s="138"/>
      <c r="J163" s="139"/>
      <c r="K163" s="192" t="s">
        <v>684</v>
      </c>
      <c r="L163" s="177">
        <v>25000</v>
      </c>
      <c r="M163" s="139"/>
      <c r="N163" s="228"/>
      <c r="O163" s="226"/>
      <c r="P163" s="227"/>
    </row>
    <row r="164" spans="1:16" ht="18.75" x14ac:dyDescent="0.3">
      <c r="A164" s="27"/>
      <c r="B164" s="137"/>
      <c r="C164" s="172"/>
      <c r="D164" s="176"/>
      <c r="E164" s="186" t="e">
        <f>#REF!</f>
        <v>#REF!</v>
      </c>
      <c r="F164" s="132"/>
      <c r="M164" s="139"/>
      <c r="N164" s="140"/>
    </row>
    <row r="165" spans="1:16" ht="31.5" x14ac:dyDescent="0.3">
      <c r="A165" s="27"/>
      <c r="B165" s="137"/>
      <c r="C165" s="172"/>
      <c r="D165" s="176"/>
      <c r="E165" s="186" t="e">
        <f>#REF!</f>
        <v>#REF!</v>
      </c>
      <c r="F165" s="132" t="s">
        <v>751</v>
      </c>
      <c r="K165" s="192" t="s">
        <v>752</v>
      </c>
      <c r="L165" s="249">
        <v>160000</v>
      </c>
      <c r="M165" s="139"/>
      <c r="N165" s="140"/>
    </row>
    <row r="166" spans="1:16" ht="47.25" x14ac:dyDescent="0.3">
      <c r="A166" s="27"/>
      <c r="B166" s="137"/>
      <c r="C166" s="172"/>
      <c r="D166" s="176"/>
      <c r="E166" s="186"/>
      <c r="F166" s="132" t="s">
        <v>306</v>
      </c>
      <c r="G166" s="146"/>
      <c r="H166" s="138"/>
      <c r="I166" s="138" t="s">
        <v>369</v>
      </c>
      <c r="J166" s="139">
        <v>60000</v>
      </c>
      <c r="K166" s="192" t="s">
        <v>643</v>
      </c>
      <c r="L166" s="177">
        <v>50000</v>
      </c>
      <c r="M166" s="139"/>
      <c r="N166" s="140"/>
    </row>
    <row r="167" spans="1:16" ht="31.5" x14ac:dyDescent="0.3">
      <c r="A167" s="27"/>
      <c r="B167" s="137"/>
      <c r="C167" s="172"/>
      <c r="D167" s="176"/>
      <c r="E167" s="186"/>
      <c r="F167" s="132"/>
      <c r="G167" s="146"/>
      <c r="H167" s="138"/>
      <c r="I167" s="138"/>
      <c r="J167" s="139"/>
      <c r="K167" s="192" t="s">
        <v>685</v>
      </c>
      <c r="L167" s="177">
        <v>100000</v>
      </c>
      <c r="M167" s="139"/>
      <c r="N167" s="140"/>
    </row>
    <row r="168" spans="1:16" ht="18.75" x14ac:dyDescent="0.3">
      <c r="A168" s="27"/>
      <c r="B168" s="137"/>
      <c r="C168" s="172"/>
      <c r="D168" s="176"/>
      <c r="E168" s="186"/>
      <c r="F168" s="132"/>
      <c r="G168" s="146"/>
      <c r="H168" s="138"/>
      <c r="I168" s="138"/>
      <c r="J168" s="139"/>
      <c r="K168" s="192"/>
      <c r="L168" s="247"/>
      <c r="M168" s="139"/>
      <c r="N168" s="140"/>
    </row>
    <row r="169" spans="1:16" ht="47.25" x14ac:dyDescent="0.3">
      <c r="A169" s="27"/>
      <c r="B169" s="137"/>
      <c r="C169" s="172"/>
      <c r="D169" s="176"/>
      <c r="E169" s="186" t="e">
        <f>#REF!</f>
        <v>#REF!</v>
      </c>
      <c r="F169" s="132" t="s">
        <v>581</v>
      </c>
      <c r="G169" s="146"/>
      <c r="H169" s="138"/>
      <c r="I169" s="138"/>
      <c r="J169" s="139"/>
      <c r="K169" s="192" t="s">
        <v>654</v>
      </c>
      <c r="L169" s="177">
        <v>75000</v>
      </c>
      <c r="M169" s="139"/>
      <c r="N169" s="140"/>
    </row>
    <row r="170" spans="1:16" ht="31.5" x14ac:dyDescent="0.3">
      <c r="A170" s="27"/>
      <c r="B170" s="137"/>
      <c r="C170" s="172"/>
      <c r="D170" s="176"/>
      <c r="E170" s="186"/>
      <c r="F170" s="132"/>
      <c r="G170" s="146"/>
      <c r="H170" s="138"/>
      <c r="I170" s="138"/>
      <c r="J170" s="139"/>
      <c r="K170" s="192" t="s">
        <v>692</v>
      </c>
      <c r="L170" s="177">
        <v>50000</v>
      </c>
      <c r="M170" s="139"/>
      <c r="N170" s="140"/>
    </row>
    <row r="171" spans="1:16" ht="18.75" x14ac:dyDescent="0.3">
      <c r="A171" s="27"/>
      <c r="B171" s="137"/>
      <c r="C171" s="172"/>
      <c r="D171" s="176"/>
      <c r="E171" s="186" t="e">
        <f>#REF!</f>
        <v>#REF!</v>
      </c>
      <c r="F171" s="132"/>
      <c r="L171" s="250"/>
      <c r="M171" s="139"/>
      <c r="N171" s="140"/>
    </row>
    <row r="172" spans="1:16" ht="31.5" x14ac:dyDescent="0.3">
      <c r="A172" s="27"/>
      <c r="B172" s="137"/>
      <c r="C172" s="172"/>
      <c r="D172" s="176"/>
      <c r="E172" s="186" t="e">
        <f>#REF!</f>
        <v>#REF!</v>
      </c>
      <c r="F172" s="132" t="s">
        <v>671</v>
      </c>
      <c r="G172" s="146"/>
      <c r="H172" s="138"/>
      <c r="I172" s="138"/>
      <c r="J172" s="139"/>
      <c r="K172" s="192" t="s">
        <v>679</v>
      </c>
      <c r="L172" s="177">
        <v>75000</v>
      </c>
      <c r="M172" s="139"/>
      <c r="N172" s="140"/>
    </row>
    <row r="173" spans="1:16" ht="18.75" x14ac:dyDescent="0.3">
      <c r="A173" s="27"/>
      <c r="B173" s="137"/>
      <c r="C173" s="172"/>
      <c r="D173" s="176"/>
      <c r="E173" s="186"/>
      <c r="F173" s="132"/>
      <c r="G173" s="146"/>
      <c r="H173" s="138"/>
      <c r="I173" s="138"/>
      <c r="J173" s="139"/>
      <c r="K173" s="192"/>
      <c r="L173" s="247"/>
      <c r="M173" s="139"/>
      <c r="N173" s="140"/>
    </row>
    <row r="174" spans="1:16" ht="31.5" x14ac:dyDescent="0.3">
      <c r="A174" s="27"/>
      <c r="B174" s="137"/>
      <c r="C174" s="172"/>
      <c r="D174" s="176"/>
      <c r="E174" s="186"/>
      <c r="F174" s="132" t="s">
        <v>674</v>
      </c>
      <c r="G174" s="146"/>
      <c r="H174" s="138"/>
      <c r="I174" s="138"/>
      <c r="J174" s="139"/>
      <c r="K174" s="192" t="s">
        <v>689</v>
      </c>
      <c r="L174" s="177">
        <v>120000</v>
      </c>
      <c r="M174" s="139"/>
      <c r="N174" s="140"/>
    </row>
    <row r="175" spans="1:16" ht="18.75" x14ac:dyDescent="0.3">
      <c r="A175" s="27"/>
      <c r="B175" s="137"/>
      <c r="C175" s="172"/>
      <c r="D175" s="176"/>
      <c r="E175" s="186"/>
      <c r="F175" s="132"/>
      <c r="G175" s="146"/>
      <c r="H175" s="138"/>
      <c r="I175" s="138"/>
      <c r="J175" s="139"/>
      <c r="K175" s="192"/>
      <c r="L175" s="247"/>
      <c r="M175" s="139"/>
      <c r="N175" s="140"/>
    </row>
    <row r="176" spans="1:16" ht="47.25" x14ac:dyDescent="0.3">
      <c r="A176" s="27"/>
      <c r="B176" s="137"/>
      <c r="C176" s="172"/>
      <c r="D176" s="176"/>
      <c r="E176" s="186"/>
      <c r="F176" s="132" t="s">
        <v>208</v>
      </c>
      <c r="G176" s="146"/>
      <c r="H176" s="138"/>
      <c r="I176" s="138" t="s">
        <v>369</v>
      </c>
      <c r="J176" s="139">
        <v>40500</v>
      </c>
      <c r="K176" s="192" t="s">
        <v>629</v>
      </c>
      <c r="L176" s="177">
        <v>50000</v>
      </c>
      <c r="M176" s="139"/>
      <c r="N176" s="140"/>
    </row>
    <row r="177" spans="1:14" ht="31.5" x14ac:dyDescent="0.3">
      <c r="A177" s="27"/>
      <c r="B177" s="137"/>
      <c r="C177" s="172"/>
      <c r="D177" s="176"/>
      <c r="E177" s="186"/>
      <c r="F177" s="132"/>
      <c r="G177" s="146"/>
      <c r="H177" s="138"/>
      <c r="I177" s="138"/>
      <c r="J177" s="139">
        <v>40000</v>
      </c>
      <c r="K177" s="192" t="s">
        <v>644</v>
      </c>
      <c r="L177" s="177">
        <v>50000</v>
      </c>
      <c r="M177" s="139"/>
      <c r="N177" s="140"/>
    </row>
    <row r="178" spans="1:14" ht="31.5" x14ac:dyDescent="0.3">
      <c r="A178" s="27"/>
      <c r="B178" s="137"/>
      <c r="C178" s="172"/>
      <c r="D178" s="176"/>
      <c r="E178" s="186"/>
      <c r="F178" s="132"/>
      <c r="G178" s="146"/>
      <c r="H178" s="138"/>
      <c r="I178" s="138"/>
      <c r="J178" s="139"/>
      <c r="K178" s="192" t="s">
        <v>701</v>
      </c>
      <c r="L178" s="177">
        <v>75000</v>
      </c>
      <c r="M178" s="139"/>
      <c r="N178" s="140"/>
    </row>
    <row r="179" spans="1:14" ht="18.75" x14ac:dyDescent="0.3">
      <c r="A179" s="27"/>
      <c r="B179" s="137"/>
      <c r="C179" s="172"/>
      <c r="D179" s="176"/>
      <c r="E179" s="186"/>
      <c r="F179" s="132"/>
      <c r="G179" s="146"/>
      <c r="H179" s="138"/>
      <c r="I179" s="138"/>
      <c r="J179" s="139"/>
      <c r="K179" s="192"/>
      <c r="L179" s="247"/>
      <c r="M179" s="139"/>
      <c r="N179" s="140"/>
    </row>
    <row r="180" spans="1:14" ht="47.25" x14ac:dyDescent="0.3">
      <c r="A180" s="27"/>
      <c r="B180" s="137"/>
      <c r="C180" s="172"/>
      <c r="D180" s="176"/>
      <c r="E180" s="186"/>
      <c r="F180" s="132" t="s">
        <v>580</v>
      </c>
      <c r="G180" s="146"/>
      <c r="H180" s="138"/>
      <c r="I180" s="138"/>
      <c r="J180" s="139"/>
      <c r="K180" s="192" t="s">
        <v>655</v>
      </c>
      <c r="L180" s="177">
        <v>50000</v>
      </c>
      <c r="M180" s="139"/>
      <c r="N180" s="140"/>
    </row>
    <row r="181" spans="1:14" ht="31.5" x14ac:dyDescent="0.3">
      <c r="A181" s="27"/>
      <c r="B181" s="137"/>
      <c r="C181" s="172"/>
      <c r="D181" s="176"/>
      <c r="E181" s="186"/>
      <c r="F181" s="132" t="s">
        <v>672</v>
      </c>
      <c r="G181" s="146"/>
      <c r="H181" s="138"/>
      <c r="I181" s="138"/>
      <c r="J181" s="139"/>
      <c r="K181" s="192" t="s">
        <v>703</v>
      </c>
      <c r="L181" s="177">
        <v>75000</v>
      </c>
      <c r="M181" s="139"/>
      <c r="N181" s="140"/>
    </row>
    <row r="182" spans="1:14" ht="47.25" x14ac:dyDescent="0.3">
      <c r="A182" s="27"/>
      <c r="B182" s="137"/>
      <c r="C182" s="172"/>
      <c r="D182" s="176"/>
      <c r="E182" s="186"/>
      <c r="F182" s="132" t="s">
        <v>240</v>
      </c>
      <c r="G182" s="146"/>
      <c r="H182" s="138"/>
      <c r="I182" s="138" t="s">
        <v>369</v>
      </c>
      <c r="J182" s="139">
        <v>324000</v>
      </c>
      <c r="K182" s="192" t="s">
        <v>652</v>
      </c>
      <c r="L182" s="177">
        <v>50000</v>
      </c>
      <c r="M182" s="139"/>
      <c r="N182" s="140"/>
    </row>
    <row r="183" spans="1:14" ht="31.5" x14ac:dyDescent="0.3">
      <c r="A183" s="27"/>
      <c r="B183" s="137"/>
      <c r="C183" s="172"/>
      <c r="D183" s="176"/>
      <c r="E183" s="186"/>
      <c r="F183" s="132"/>
      <c r="G183" s="146"/>
      <c r="H183" s="138"/>
      <c r="I183" s="138"/>
      <c r="J183" s="139"/>
      <c r="K183" s="192" t="s">
        <v>687</v>
      </c>
      <c r="L183" s="177">
        <v>50000</v>
      </c>
      <c r="M183" s="139"/>
      <c r="N183" s="140"/>
    </row>
    <row r="184" spans="1:14" ht="18.75" x14ac:dyDescent="0.3">
      <c r="A184" s="27"/>
      <c r="B184" s="137"/>
      <c r="C184" s="172"/>
      <c r="D184" s="176"/>
      <c r="E184" s="186"/>
      <c r="F184" s="132"/>
      <c r="M184" s="139"/>
      <c r="N184" s="140"/>
    </row>
    <row r="185" spans="1:14" ht="47.25" x14ac:dyDescent="0.3">
      <c r="A185" s="27"/>
      <c r="B185" s="137"/>
      <c r="C185" s="172"/>
      <c r="D185" s="176"/>
      <c r="E185" s="186"/>
      <c r="F185" s="132" t="s">
        <v>239</v>
      </c>
      <c r="G185" s="146"/>
      <c r="H185" s="138"/>
      <c r="I185" s="138" t="s">
        <v>369</v>
      </c>
      <c r="J185" s="139">
        <v>283500</v>
      </c>
      <c r="K185" s="192" t="s">
        <v>632</v>
      </c>
      <c r="L185" s="177">
        <v>75000</v>
      </c>
      <c r="M185" s="139"/>
      <c r="N185" s="140"/>
    </row>
    <row r="186" spans="1:14" ht="31.5" x14ac:dyDescent="0.3">
      <c r="A186" s="27"/>
      <c r="B186" s="137"/>
      <c r="C186" s="172"/>
      <c r="D186" s="176"/>
      <c r="E186" s="186"/>
      <c r="F186" s="132"/>
      <c r="G186" s="146"/>
      <c r="H186" s="138"/>
      <c r="I186" s="138"/>
      <c r="J186" s="139"/>
      <c r="K186" s="192" t="s">
        <v>711</v>
      </c>
      <c r="L186" s="177">
        <v>50000</v>
      </c>
      <c r="M186" s="139"/>
      <c r="N186" s="140"/>
    </row>
    <row r="187" spans="1:14" ht="31.5" x14ac:dyDescent="0.3">
      <c r="A187" s="27"/>
      <c r="B187" s="137"/>
      <c r="C187" s="172"/>
      <c r="D187" s="176"/>
      <c r="E187" s="186"/>
      <c r="F187" s="132" t="s">
        <v>673</v>
      </c>
      <c r="G187" s="146"/>
      <c r="H187" s="138"/>
      <c r="I187" s="138"/>
      <c r="J187" s="139"/>
      <c r="K187" s="192" t="s">
        <v>678</v>
      </c>
      <c r="L187" s="177">
        <v>75000</v>
      </c>
      <c r="M187" s="139"/>
      <c r="N187" s="140"/>
    </row>
    <row r="188" spans="1:14" ht="18.75" x14ac:dyDescent="0.3">
      <c r="A188" s="27"/>
      <c r="B188" s="137"/>
      <c r="C188" s="172"/>
      <c r="D188" s="176"/>
      <c r="E188" s="186"/>
      <c r="F188" s="172"/>
      <c r="G188" s="146"/>
      <c r="H188" s="138"/>
      <c r="I188" s="138"/>
      <c r="J188" s="139"/>
      <c r="K188" s="192"/>
      <c r="L188" s="177"/>
      <c r="M188" s="139"/>
      <c r="N188" s="140"/>
    </row>
    <row r="189" spans="1:14" ht="18.75" x14ac:dyDescent="0.3">
      <c r="A189" s="27"/>
      <c r="B189" s="137"/>
      <c r="C189" s="174" t="s">
        <v>315</v>
      </c>
      <c r="D189" s="176"/>
      <c r="E189" s="186"/>
      <c r="F189" s="172" t="s">
        <v>315</v>
      </c>
      <c r="G189" s="146"/>
      <c r="H189" s="138"/>
      <c r="I189" s="138"/>
      <c r="J189" s="139"/>
      <c r="K189" s="192"/>
      <c r="L189" s="177"/>
      <c r="M189" s="139"/>
      <c r="N189" s="140"/>
    </row>
    <row r="190" spans="1:14" ht="31.5" x14ac:dyDescent="0.25">
      <c r="A190" s="27"/>
      <c r="B190" s="137"/>
      <c r="C190" s="132" t="s">
        <v>246</v>
      </c>
      <c r="D190" s="137">
        <v>1503000</v>
      </c>
      <c r="E190" s="186" t="e">
        <f>#REF!</f>
        <v>#REF!</v>
      </c>
      <c r="F190" s="132" t="s">
        <v>398</v>
      </c>
      <c r="G190" s="146" t="s">
        <v>18</v>
      </c>
      <c r="H190" s="138">
        <v>10</v>
      </c>
      <c r="I190" s="138" t="s">
        <v>370</v>
      </c>
      <c r="J190" s="139">
        <v>67635</v>
      </c>
      <c r="K190" s="192" t="s">
        <v>656</v>
      </c>
      <c r="L190" s="177">
        <v>167000</v>
      </c>
      <c r="M190" s="139" t="e">
        <f>E190-L190-L191-L192-L193-L194</f>
        <v>#REF!</v>
      </c>
      <c r="N190" s="140"/>
    </row>
    <row r="191" spans="1:14" ht="47.25" x14ac:dyDescent="0.25">
      <c r="A191" s="27"/>
      <c r="B191" s="137"/>
      <c r="C191" s="132"/>
      <c r="D191" s="137"/>
      <c r="E191" s="186" t="e">
        <f>#REF!</f>
        <v>#REF!</v>
      </c>
      <c r="G191" s="146"/>
      <c r="H191" s="138"/>
      <c r="I191" s="138" t="s">
        <v>370</v>
      </c>
      <c r="J191" s="139">
        <v>135270</v>
      </c>
      <c r="K191" s="192" t="s">
        <v>637</v>
      </c>
      <c r="L191" s="177">
        <v>167000</v>
      </c>
      <c r="M191" s="139"/>
      <c r="N191" s="140"/>
    </row>
    <row r="192" spans="1:14" ht="47.25" x14ac:dyDescent="0.25">
      <c r="A192" s="27"/>
      <c r="B192" s="137"/>
      <c r="C192" s="132"/>
      <c r="D192" s="137"/>
      <c r="E192" s="186" t="e">
        <f>#REF!</f>
        <v>#REF!</v>
      </c>
      <c r="F192" s="132"/>
      <c r="G192" s="146"/>
      <c r="H192" s="138"/>
      <c r="I192" s="138" t="s">
        <v>370</v>
      </c>
      <c r="J192" s="139">
        <v>131930</v>
      </c>
      <c r="K192" s="192" t="s">
        <v>716</v>
      </c>
      <c r="L192" s="177">
        <v>167000</v>
      </c>
      <c r="M192" s="139"/>
      <c r="N192" s="140"/>
    </row>
    <row r="193" spans="1:14" ht="31.5" x14ac:dyDescent="0.25">
      <c r="A193" s="27"/>
      <c r="B193" s="137"/>
      <c r="C193" s="132"/>
      <c r="D193" s="137"/>
      <c r="E193" s="186" t="e">
        <f>#REF!</f>
        <v>#REF!</v>
      </c>
      <c r="F193" s="132"/>
      <c r="G193" s="146"/>
      <c r="H193" s="138"/>
      <c r="I193" s="138" t="s">
        <v>370</v>
      </c>
      <c r="J193" s="139">
        <v>133600</v>
      </c>
      <c r="K193" s="192" t="s">
        <v>621</v>
      </c>
      <c r="L193" s="177"/>
      <c r="M193" s="139"/>
      <c r="N193" s="140"/>
    </row>
    <row r="194" spans="1:14" ht="31.5" x14ac:dyDescent="0.25">
      <c r="A194" s="27"/>
      <c r="B194" s="137"/>
      <c r="C194" s="132"/>
      <c r="D194" s="137"/>
      <c r="E194" s="186" t="e">
        <f>#REF!</f>
        <v>#REF!</v>
      </c>
      <c r="F194" s="132"/>
      <c r="G194" s="146"/>
      <c r="H194" s="138"/>
      <c r="I194" s="138" t="s">
        <v>370</v>
      </c>
      <c r="J194" s="139"/>
      <c r="K194" s="192" t="s">
        <v>621</v>
      </c>
      <c r="L194" s="177"/>
      <c r="M194" s="139"/>
      <c r="N194" s="140"/>
    </row>
    <row r="195" spans="1:14" ht="31.5" x14ac:dyDescent="0.25">
      <c r="A195" s="27"/>
      <c r="B195" s="137"/>
      <c r="C195" s="132" t="s">
        <v>246</v>
      </c>
      <c r="D195" s="137">
        <v>1503000</v>
      </c>
      <c r="E195" s="186" t="e">
        <f>#REF!</f>
        <v>#REF!</v>
      </c>
      <c r="F195" s="132" t="s">
        <v>397</v>
      </c>
      <c r="G195" s="146"/>
      <c r="H195" s="138"/>
      <c r="I195" s="138" t="s">
        <v>370</v>
      </c>
      <c r="J195" s="139">
        <v>67635</v>
      </c>
      <c r="K195" s="192" t="s">
        <v>624</v>
      </c>
      <c r="L195" s="177">
        <v>167000</v>
      </c>
      <c r="M195" s="139" t="e">
        <f>E195-L195-L196-L197-L198-L199</f>
        <v>#REF!</v>
      </c>
    </row>
    <row r="196" spans="1:14" ht="47.25" x14ac:dyDescent="0.25">
      <c r="A196" s="27"/>
      <c r="B196" s="137"/>
      <c r="C196" s="132"/>
      <c r="D196" s="137"/>
      <c r="E196" s="186" t="e">
        <f>#REF!</f>
        <v>#REF!</v>
      </c>
      <c r="F196" s="132"/>
      <c r="G196" s="146"/>
      <c r="H196" s="138"/>
      <c r="I196" s="138" t="s">
        <v>370</v>
      </c>
      <c r="J196" s="139">
        <v>135270</v>
      </c>
      <c r="K196" s="192" t="s">
        <v>657</v>
      </c>
      <c r="L196" s="177">
        <v>167000</v>
      </c>
      <c r="M196" s="139"/>
      <c r="N196" s="140"/>
    </row>
    <row r="197" spans="1:14" ht="31.5" x14ac:dyDescent="0.25">
      <c r="A197" s="27"/>
      <c r="B197" s="137"/>
      <c r="C197" s="132"/>
      <c r="D197" s="137"/>
      <c r="E197" s="186" t="e">
        <f>#REF!</f>
        <v>#REF!</v>
      </c>
      <c r="F197" s="132"/>
      <c r="G197" s="146"/>
      <c r="H197" s="138"/>
      <c r="I197" s="138" t="s">
        <v>370</v>
      </c>
      <c r="J197" s="139">
        <v>128595</v>
      </c>
      <c r="K197" s="192" t="s">
        <v>710</v>
      </c>
      <c r="L197" s="177">
        <v>167000</v>
      </c>
      <c r="M197" s="139"/>
      <c r="N197" s="140"/>
    </row>
    <row r="198" spans="1:14" ht="31.5" x14ac:dyDescent="0.25">
      <c r="A198" s="27"/>
      <c r="B198" s="137"/>
      <c r="C198" s="132"/>
      <c r="D198" s="137"/>
      <c r="E198" s="186" t="e">
        <f>#REF!</f>
        <v>#REF!</v>
      </c>
      <c r="G198" s="146"/>
      <c r="H198" s="138"/>
      <c r="I198" s="138" t="s">
        <v>370</v>
      </c>
      <c r="J198" s="139">
        <v>133600</v>
      </c>
      <c r="K198" s="192" t="s">
        <v>621</v>
      </c>
      <c r="L198" s="177">
        <v>70000</v>
      </c>
      <c r="M198" s="139"/>
      <c r="N198" s="140"/>
    </row>
    <row r="199" spans="1:14" ht="31.5" x14ac:dyDescent="0.25">
      <c r="A199" s="27"/>
      <c r="B199" s="137"/>
      <c r="C199" s="132"/>
      <c r="D199" s="137"/>
      <c r="E199" s="186" t="e">
        <f>#REF!</f>
        <v>#REF!</v>
      </c>
      <c r="F199" s="132"/>
      <c r="G199" s="146"/>
      <c r="H199" s="138"/>
      <c r="I199" s="138" t="s">
        <v>370</v>
      </c>
      <c r="J199" s="139"/>
      <c r="K199" s="192" t="s">
        <v>621</v>
      </c>
      <c r="L199" s="177"/>
      <c r="M199" s="139"/>
      <c r="N199" s="140"/>
    </row>
    <row r="200" spans="1:14" ht="47.25" x14ac:dyDescent="0.25">
      <c r="A200" s="27"/>
      <c r="B200" s="137"/>
      <c r="C200" s="132" t="s">
        <v>246</v>
      </c>
      <c r="D200" s="137">
        <v>1503000</v>
      </c>
      <c r="E200" s="186" t="e">
        <f>#REF!</f>
        <v>#REF!</v>
      </c>
      <c r="F200" s="132" t="s">
        <v>567</v>
      </c>
      <c r="G200" s="146"/>
      <c r="H200" s="138"/>
      <c r="I200" s="138" t="s">
        <v>370</v>
      </c>
      <c r="J200" s="139">
        <v>67635</v>
      </c>
      <c r="K200" s="192" t="s">
        <v>623</v>
      </c>
      <c r="L200" s="177">
        <v>167000</v>
      </c>
      <c r="M200" s="139" t="e">
        <f>E200-L200-L201-L202-L203-L204</f>
        <v>#REF!</v>
      </c>
      <c r="N200" s="140"/>
    </row>
    <row r="201" spans="1:14" ht="31.5" x14ac:dyDescent="0.25">
      <c r="A201" s="27"/>
      <c r="B201" s="137"/>
      <c r="C201" s="132"/>
      <c r="D201" s="137"/>
      <c r="E201" s="186" t="e">
        <f>#REF!</f>
        <v>#REF!</v>
      </c>
      <c r="F201" s="132"/>
      <c r="G201" s="146"/>
      <c r="H201" s="138"/>
      <c r="I201" s="138" t="s">
        <v>370</v>
      </c>
      <c r="J201" s="139">
        <v>135270</v>
      </c>
      <c r="K201" s="192" t="s">
        <v>638</v>
      </c>
      <c r="L201" s="177">
        <v>167000</v>
      </c>
      <c r="M201" s="139"/>
      <c r="N201" s="140"/>
    </row>
    <row r="202" spans="1:14" ht="31.5" x14ac:dyDescent="0.25">
      <c r="A202" s="27"/>
      <c r="B202" s="137"/>
      <c r="C202" s="132"/>
      <c r="D202" s="137"/>
      <c r="E202" s="186" t="e">
        <f>#REF!</f>
        <v>#REF!</v>
      </c>
      <c r="F202" s="132"/>
      <c r="G202" s="146"/>
      <c r="H202" s="138"/>
      <c r="I202" s="138" t="s">
        <v>370</v>
      </c>
      <c r="J202" s="139">
        <v>50000</v>
      </c>
      <c r="K202" s="192" t="s">
        <v>709</v>
      </c>
      <c r="L202" s="177">
        <v>167000</v>
      </c>
      <c r="M202" s="139"/>
      <c r="N202" s="140"/>
    </row>
    <row r="203" spans="1:14" ht="31.5" x14ac:dyDescent="0.25">
      <c r="A203" s="27"/>
      <c r="B203" s="137"/>
      <c r="C203" s="132"/>
      <c r="D203" s="137"/>
      <c r="E203" s="186" t="e">
        <f>#REF!</f>
        <v>#REF!</v>
      </c>
      <c r="F203" s="132"/>
      <c r="G203" s="146"/>
      <c r="H203" s="138"/>
      <c r="I203" s="138"/>
      <c r="J203" s="139"/>
      <c r="K203" s="192" t="s">
        <v>621</v>
      </c>
      <c r="L203" s="177"/>
      <c r="M203" s="139"/>
      <c r="N203" s="140"/>
    </row>
    <row r="204" spans="1:14" ht="31.5" x14ac:dyDescent="0.25">
      <c r="A204" s="27"/>
      <c r="B204" s="137"/>
      <c r="C204" s="132"/>
      <c r="D204" s="137"/>
      <c r="E204" s="186" t="e">
        <f>#REF!</f>
        <v>#REF!</v>
      </c>
      <c r="F204" s="132"/>
      <c r="G204" s="146"/>
      <c r="H204" s="138"/>
      <c r="I204" s="138" t="s">
        <v>370</v>
      </c>
      <c r="J204" s="139">
        <v>133600</v>
      </c>
      <c r="K204" s="192" t="s">
        <v>621</v>
      </c>
      <c r="L204" s="177"/>
      <c r="M204" s="139"/>
      <c r="N204" s="140"/>
    </row>
    <row r="205" spans="1:14" ht="47.25" x14ac:dyDescent="0.25">
      <c r="A205" s="27"/>
      <c r="B205" s="137"/>
      <c r="C205" s="132" t="s">
        <v>395</v>
      </c>
      <c r="D205" s="137">
        <v>1503000</v>
      </c>
      <c r="E205" s="186" t="e">
        <f>#REF!</f>
        <v>#REF!</v>
      </c>
      <c r="F205" s="132" t="s">
        <v>423</v>
      </c>
      <c r="G205" s="146"/>
      <c r="H205" s="138"/>
      <c r="I205" s="138" t="s">
        <v>370</v>
      </c>
      <c r="J205" s="139">
        <v>67635</v>
      </c>
      <c r="K205" s="192" t="s">
        <v>658</v>
      </c>
      <c r="L205" s="177">
        <v>167000</v>
      </c>
      <c r="M205" s="139" t="e">
        <f>E205-L205-L206-L207-L208-L209</f>
        <v>#REF!</v>
      </c>
      <c r="N205" s="140"/>
    </row>
    <row r="206" spans="1:14" ht="31.5" x14ac:dyDescent="0.25">
      <c r="A206" s="27"/>
      <c r="B206" s="137"/>
      <c r="C206" s="132"/>
      <c r="D206" s="137"/>
      <c r="E206" s="186" t="e">
        <f>#REF!</f>
        <v>#REF!</v>
      </c>
      <c r="F206" s="132"/>
      <c r="G206" s="146"/>
      <c r="H206" s="138"/>
      <c r="I206" s="138" t="s">
        <v>370</v>
      </c>
      <c r="J206" s="139">
        <v>135270</v>
      </c>
      <c r="K206" s="192" t="s">
        <v>639</v>
      </c>
      <c r="L206" s="177">
        <v>167000</v>
      </c>
      <c r="M206" s="139"/>
      <c r="N206" s="140"/>
    </row>
    <row r="207" spans="1:14" ht="31.5" x14ac:dyDescent="0.25">
      <c r="A207" s="27"/>
      <c r="B207" s="137"/>
      <c r="C207" s="132"/>
      <c r="D207" s="137"/>
      <c r="E207" s="186" t="e">
        <f>#REF!</f>
        <v>#REF!</v>
      </c>
      <c r="F207" s="132"/>
      <c r="G207" s="146"/>
      <c r="H207" s="138"/>
      <c r="I207" s="138" t="s">
        <v>370</v>
      </c>
      <c r="J207" s="139">
        <v>131095</v>
      </c>
      <c r="K207" s="192" t="s">
        <v>712</v>
      </c>
      <c r="L207" s="177">
        <v>167000</v>
      </c>
      <c r="M207" s="139"/>
      <c r="N207" s="140"/>
    </row>
    <row r="208" spans="1:14" ht="31.5" x14ac:dyDescent="0.25">
      <c r="A208" s="27"/>
      <c r="B208" s="137"/>
      <c r="C208" s="132"/>
      <c r="D208" s="137"/>
      <c r="E208" s="186" t="e">
        <f>#REF!</f>
        <v>#REF!</v>
      </c>
      <c r="F208" s="132"/>
      <c r="G208" s="146"/>
      <c r="H208" s="138"/>
      <c r="I208" s="138" t="s">
        <v>370</v>
      </c>
      <c r="J208" s="139">
        <v>133600</v>
      </c>
      <c r="K208" s="192" t="s">
        <v>621</v>
      </c>
      <c r="L208" s="177"/>
      <c r="M208" s="139"/>
      <c r="N208" s="140"/>
    </row>
    <row r="209" spans="1:14" ht="31.5" x14ac:dyDescent="0.25">
      <c r="A209" s="27"/>
      <c r="B209" s="137"/>
      <c r="C209" s="132"/>
      <c r="D209" s="137"/>
      <c r="E209" s="186" t="e">
        <f>#REF!</f>
        <v>#REF!</v>
      </c>
      <c r="G209" s="146"/>
      <c r="H209" s="138"/>
      <c r="I209" s="138" t="s">
        <v>370</v>
      </c>
      <c r="J209" s="139"/>
      <c r="K209" s="192" t="s">
        <v>621</v>
      </c>
      <c r="L209" s="177"/>
      <c r="M209" s="139"/>
      <c r="N209" s="140"/>
    </row>
    <row r="210" spans="1:14" ht="47.25" x14ac:dyDescent="0.25">
      <c r="A210" s="27"/>
      <c r="B210" s="137"/>
      <c r="C210" s="132" t="s">
        <v>270</v>
      </c>
      <c r="D210" s="137">
        <v>900000</v>
      </c>
      <c r="E210" s="186" t="e">
        <f>#REF!</f>
        <v>#REF!</v>
      </c>
      <c r="F210" s="132" t="s">
        <v>338</v>
      </c>
      <c r="G210" s="146"/>
      <c r="H210" s="138"/>
      <c r="I210" s="138" t="s">
        <v>371</v>
      </c>
      <c r="J210" s="139">
        <v>40500</v>
      </c>
      <c r="K210" s="192" t="s">
        <v>659</v>
      </c>
      <c r="L210" s="177">
        <v>100000</v>
      </c>
      <c r="M210" s="139" t="e">
        <f>E210-L210-L211-L212-L213-L214</f>
        <v>#REF!</v>
      </c>
      <c r="N210" s="140"/>
    </row>
    <row r="211" spans="1:14" ht="47.25" x14ac:dyDescent="0.25">
      <c r="A211" s="27"/>
      <c r="B211" s="137"/>
      <c r="C211" s="132"/>
      <c r="D211" s="137"/>
      <c r="E211" s="186" t="e">
        <f>#REF!</f>
        <v>#REF!</v>
      </c>
      <c r="F211" s="132" t="s">
        <v>591</v>
      </c>
      <c r="G211" s="146"/>
      <c r="H211" s="138"/>
      <c r="I211" s="138" t="s">
        <v>371</v>
      </c>
      <c r="J211" s="139">
        <v>81000</v>
      </c>
      <c r="K211" s="192" t="s">
        <v>660</v>
      </c>
      <c r="L211" s="177">
        <v>100000</v>
      </c>
      <c r="M211" s="139"/>
      <c r="N211" s="140"/>
    </row>
    <row r="212" spans="1:14" ht="31.5" x14ac:dyDescent="0.25">
      <c r="A212" s="27"/>
      <c r="B212" s="137"/>
      <c r="C212" s="132"/>
      <c r="D212" s="137"/>
      <c r="E212" s="186" t="e">
        <f>#REF!</f>
        <v>#REF!</v>
      </c>
      <c r="F212" s="132"/>
      <c r="G212" s="146"/>
      <c r="H212" s="138"/>
      <c r="I212" s="138" t="s">
        <v>371</v>
      </c>
      <c r="J212" s="139">
        <v>79000</v>
      </c>
      <c r="K212" s="192" t="s">
        <v>691</v>
      </c>
      <c r="L212" s="177">
        <v>100000</v>
      </c>
      <c r="M212" s="139"/>
      <c r="N212" s="140"/>
    </row>
    <row r="213" spans="1:14" ht="31.5" x14ac:dyDescent="0.25">
      <c r="A213" s="27"/>
      <c r="B213" s="137"/>
      <c r="C213" s="132"/>
      <c r="D213" s="137"/>
      <c r="E213" s="186" t="e">
        <f>#REF!</f>
        <v>#REF!</v>
      </c>
      <c r="F213" s="132"/>
      <c r="G213" s="146"/>
      <c r="H213" s="138"/>
      <c r="I213" s="138" t="s">
        <v>371</v>
      </c>
      <c r="J213" s="139">
        <v>80000</v>
      </c>
      <c r="K213" s="192" t="s">
        <v>621</v>
      </c>
      <c r="L213" s="177"/>
      <c r="M213" s="139"/>
      <c r="N213" s="140"/>
    </row>
    <row r="214" spans="1:14" ht="31.5" x14ac:dyDescent="0.25">
      <c r="A214" s="27"/>
      <c r="B214" s="137"/>
      <c r="C214" s="132"/>
      <c r="D214" s="137"/>
      <c r="E214" s="186" t="e">
        <f>#REF!</f>
        <v>#REF!</v>
      </c>
      <c r="F214" s="132"/>
      <c r="G214" s="146"/>
      <c r="H214" s="138"/>
      <c r="I214" s="138" t="s">
        <v>371</v>
      </c>
      <c r="J214" s="139"/>
      <c r="K214" s="192" t="s">
        <v>621</v>
      </c>
      <c r="L214" s="177"/>
      <c r="M214" s="139"/>
      <c r="N214" s="140"/>
    </row>
    <row r="215" spans="1:14" ht="15.75" x14ac:dyDescent="0.25">
      <c r="A215" s="27"/>
      <c r="B215" s="137"/>
      <c r="C215" s="156" t="s">
        <v>247</v>
      </c>
      <c r="D215" s="137">
        <v>1800000</v>
      </c>
      <c r="E215" s="186" t="e">
        <f>#REF!</f>
        <v>#REF!</v>
      </c>
      <c r="F215" s="132" t="s">
        <v>247</v>
      </c>
      <c r="G215" s="146"/>
      <c r="H215" s="138"/>
      <c r="I215" s="138"/>
      <c r="J215" s="139"/>
      <c r="K215" s="192"/>
      <c r="L215" s="177"/>
      <c r="M215" s="139" t="e">
        <f>E215-L216-L217-L218-L219-L220</f>
        <v>#REF!</v>
      </c>
      <c r="N215" s="140"/>
    </row>
    <row r="216" spans="1:14" ht="47.25" x14ac:dyDescent="0.25">
      <c r="A216" s="27"/>
      <c r="B216" s="137"/>
      <c r="C216" s="132"/>
      <c r="D216" s="137"/>
      <c r="E216" s="186" t="e">
        <f>#REF!</f>
        <v>#REF!</v>
      </c>
      <c r="F216" s="132" t="s">
        <v>401</v>
      </c>
      <c r="G216" s="146" t="s">
        <v>18</v>
      </c>
      <c r="H216" s="138">
        <v>10</v>
      </c>
      <c r="I216" s="138" t="s">
        <v>373</v>
      </c>
      <c r="J216" s="139">
        <v>81000</v>
      </c>
      <c r="K216" s="192" t="s">
        <v>661</v>
      </c>
      <c r="L216" s="177">
        <v>200000</v>
      </c>
      <c r="M216" s="139"/>
      <c r="N216" s="140"/>
    </row>
    <row r="217" spans="1:14" ht="31.5" x14ac:dyDescent="0.25">
      <c r="A217" s="27"/>
      <c r="B217" s="137"/>
      <c r="C217" s="132"/>
      <c r="D217" s="137"/>
      <c r="E217" s="186" t="e">
        <f>#REF!</f>
        <v>#REF!</v>
      </c>
      <c r="F217" s="132"/>
      <c r="G217" s="146"/>
      <c r="H217" s="138"/>
      <c r="I217" s="138" t="s">
        <v>373</v>
      </c>
      <c r="J217" s="139">
        <v>162000</v>
      </c>
      <c r="K217" s="192" t="s">
        <v>662</v>
      </c>
      <c r="L217" s="177">
        <v>200000</v>
      </c>
      <c r="M217" s="139"/>
      <c r="N217" s="140"/>
    </row>
    <row r="218" spans="1:14" ht="31.5" x14ac:dyDescent="0.25">
      <c r="A218" s="27"/>
      <c r="B218" s="137"/>
      <c r="C218" s="132"/>
      <c r="D218" s="137"/>
      <c r="E218" s="186" t="e">
        <f>#REF!</f>
        <v>#REF!</v>
      </c>
      <c r="F218" s="132"/>
      <c r="G218" s="146"/>
      <c r="H218" s="138"/>
      <c r="I218" s="138" t="s">
        <v>373</v>
      </c>
      <c r="J218" s="139">
        <v>162000</v>
      </c>
      <c r="K218" s="192" t="s">
        <v>704</v>
      </c>
      <c r="L218" s="177">
        <v>200000</v>
      </c>
      <c r="M218" s="139"/>
      <c r="N218" s="140"/>
    </row>
    <row r="219" spans="1:14" ht="31.5" x14ac:dyDescent="0.25">
      <c r="A219" s="27"/>
      <c r="B219" s="137"/>
      <c r="C219" s="132"/>
      <c r="D219" s="137"/>
      <c r="E219" s="186" t="e">
        <f>#REF!</f>
        <v>#REF!</v>
      </c>
      <c r="G219" s="146"/>
      <c r="H219" s="138"/>
      <c r="I219" s="138" t="s">
        <v>373</v>
      </c>
      <c r="J219" s="139">
        <v>160000</v>
      </c>
      <c r="K219" s="192" t="s">
        <v>621</v>
      </c>
      <c r="L219" s="177"/>
      <c r="M219" s="139"/>
      <c r="N219" s="140"/>
    </row>
    <row r="220" spans="1:14" ht="31.5" x14ac:dyDescent="0.25">
      <c r="A220" s="27"/>
      <c r="B220" s="137"/>
      <c r="C220" s="132"/>
      <c r="D220" s="137"/>
      <c r="E220" s="186" t="e">
        <f>#REF!</f>
        <v>#REF!</v>
      </c>
      <c r="F220" s="132"/>
      <c r="G220" s="146"/>
      <c r="H220" s="138"/>
      <c r="I220" s="138" t="s">
        <v>373</v>
      </c>
      <c r="J220" s="139"/>
      <c r="K220" s="192" t="s">
        <v>621</v>
      </c>
      <c r="L220" s="177"/>
      <c r="M220" s="139"/>
      <c r="N220" s="140"/>
    </row>
    <row r="221" spans="1:14" ht="15.75" x14ac:dyDescent="0.25">
      <c r="A221" s="27"/>
      <c r="B221" s="137"/>
      <c r="C221" s="156" t="s">
        <v>248</v>
      </c>
      <c r="D221" s="137">
        <v>720000</v>
      </c>
      <c r="E221" s="186" t="e">
        <f>#REF!</f>
        <v>#REF!</v>
      </c>
      <c r="F221" s="132" t="s">
        <v>248</v>
      </c>
      <c r="G221" s="146"/>
      <c r="H221" s="138"/>
      <c r="I221" s="138"/>
      <c r="J221" s="139"/>
      <c r="K221" s="192"/>
      <c r="L221" s="177"/>
      <c r="M221" s="139" t="e">
        <f>E221-L222-L223-L224-L225-L226</f>
        <v>#REF!</v>
      </c>
      <c r="N221" s="140"/>
    </row>
    <row r="222" spans="1:14" ht="47.25" x14ac:dyDescent="0.25">
      <c r="A222" s="27"/>
      <c r="B222" s="137"/>
      <c r="C222" s="132"/>
      <c r="D222" s="137"/>
      <c r="E222" s="186" t="e">
        <f>#REF!</f>
        <v>#REF!</v>
      </c>
      <c r="F222" s="132" t="s">
        <v>380</v>
      </c>
      <c r="G222" s="146"/>
      <c r="H222" s="138"/>
      <c r="I222" s="138" t="s">
        <v>374</v>
      </c>
      <c r="J222" s="139">
        <v>32400</v>
      </c>
      <c r="K222" s="192" t="s">
        <v>706</v>
      </c>
      <c r="L222" s="177">
        <v>80000</v>
      </c>
      <c r="M222" s="139"/>
      <c r="N222" s="140"/>
    </row>
    <row r="223" spans="1:14" ht="31.5" x14ac:dyDescent="0.25">
      <c r="A223" s="27"/>
      <c r="B223" s="137"/>
      <c r="C223" s="132"/>
      <c r="D223" s="137"/>
      <c r="E223" s="186" t="e">
        <f>#REF!</f>
        <v>#REF!</v>
      </c>
      <c r="F223" s="132"/>
      <c r="G223" s="146"/>
      <c r="H223" s="138"/>
      <c r="I223" s="146" t="s">
        <v>374</v>
      </c>
      <c r="J223" s="139"/>
      <c r="K223" s="192" t="s">
        <v>707</v>
      </c>
      <c r="L223" s="177">
        <v>80000</v>
      </c>
      <c r="M223" s="139"/>
      <c r="N223" s="140"/>
    </row>
    <row r="224" spans="1:14" ht="31.5" x14ac:dyDescent="0.25">
      <c r="A224" s="27"/>
      <c r="B224" s="137"/>
      <c r="C224" s="132"/>
      <c r="D224" s="137"/>
      <c r="E224" s="186" t="e">
        <f>#REF!</f>
        <v>#REF!</v>
      </c>
      <c r="F224" s="132"/>
      <c r="G224" s="146"/>
      <c r="H224" s="138"/>
      <c r="I224" s="146" t="s">
        <v>374</v>
      </c>
      <c r="J224" s="139">
        <v>64800</v>
      </c>
      <c r="K224" s="192" t="s">
        <v>690</v>
      </c>
      <c r="L224" s="177">
        <v>80000</v>
      </c>
      <c r="M224" s="139"/>
      <c r="N224" s="140"/>
    </row>
    <row r="225" spans="1:14" ht="31.5" x14ac:dyDescent="0.25">
      <c r="A225" s="27"/>
      <c r="B225" s="137"/>
      <c r="C225" s="132"/>
      <c r="D225" s="137"/>
      <c r="E225" s="186" t="e">
        <f>#REF!</f>
        <v>#REF!</v>
      </c>
      <c r="F225" s="132"/>
      <c r="G225" s="146"/>
      <c r="H225" s="138"/>
      <c r="I225" s="146" t="s">
        <v>374</v>
      </c>
      <c r="J225" s="139">
        <v>64800</v>
      </c>
      <c r="K225" s="192" t="s">
        <v>621</v>
      </c>
      <c r="L225" s="177"/>
      <c r="M225" s="139"/>
      <c r="N225" s="140"/>
    </row>
    <row r="226" spans="1:14" ht="31.5" x14ac:dyDescent="0.25">
      <c r="A226" s="27"/>
      <c r="B226" s="137"/>
      <c r="C226" s="132"/>
      <c r="D226" s="137"/>
      <c r="E226" s="186" t="e">
        <f>#REF!</f>
        <v>#REF!</v>
      </c>
      <c r="F226" s="132"/>
      <c r="G226" s="146"/>
      <c r="H226" s="138"/>
      <c r="I226" s="146" t="s">
        <v>374</v>
      </c>
      <c r="J226" s="139">
        <v>64800</v>
      </c>
      <c r="K226" s="192" t="s">
        <v>621</v>
      </c>
      <c r="L226" s="177"/>
      <c r="M226" s="139"/>
      <c r="N226" s="140"/>
    </row>
    <row r="227" spans="1:14" ht="15.75" x14ac:dyDescent="0.25">
      <c r="A227" s="27"/>
      <c r="B227" s="137"/>
      <c r="C227" s="132"/>
      <c r="D227" s="137"/>
      <c r="E227" s="186" t="e">
        <f>#REF!</f>
        <v>#REF!</v>
      </c>
      <c r="F227" s="132"/>
      <c r="G227" s="146"/>
      <c r="H227" s="138"/>
      <c r="I227" s="138"/>
      <c r="J227" s="139"/>
      <c r="K227" s="192"/>
      <c r="L227" s="177"/>
      <c r="M227" s="139"/>
      <c r="N227" s="140"/>
    </row>
    <row r="228" spans="1:14" ht="15.75" x14ac:dyDescent="0.25">
      <c r="A228" s="27"/>
      <c r="B228" s="137"/>
      <c r="C228" s="156" t="s">
        <v>249</v>
      </c>
      <c r="D228" s="137"/>
      <c r="E228" s="186" t="e">
        <f>#REF!</f>
        <v>#REF!</v>
      </c>
      <c r="F228" s="132" t="s">
        <v>249</v>
      </c>
      <c r="G228" s="146"/>
      <c r="H228" s="138"/>
      <c r="I228" s="138"/>
      <c r="J228" s="139"/>
      <c r="K228" s="192"/>
      <c r="L228" s="177"/>
      <c r="M228" s="139"/>
      <c r="N228" s="140"/>
    </row>
    <row r="229" spans="1:14" ht="47.25" x14ac:dyDescent="0.25">
      <c r="A229" s="27"/>
      <c r="B229" s="137"/>
      <c r="C229" s="132" t="s">
        <v>384</v>
      </c>
      <c r="D229" s="137">
        <v>720000</v>
      </c>
      <c r="E229" s="186" t="e">
        <f>#REF!</f>
        <v>#REF!</v>
      </c>
      <c r="F229" s="132" t="s">
        <v>381</v>
      </c>
      <c r="G229" s="146"/>
      <c r="H229" s="138"/>
      <c r="I229" s="138" t="s">
        <v>375</v>
      </c>
      <c r="J229" s="139">
        <v>64800</v>
      </c>
      <c r="K229" s="192" t="s">
        <v>625</v>
      </c>
      <c r="L229" s="177">
        <v>80000</v>
      </c>
      <c r="M229" s="139" t="e">
        <f>E229-L229-L230-L231-L232-L233</f>
        <v>#REF!</v>
      </c>
      <c r="N229" s="140"/>
    </row>
    <row r="230" spans="1:14" ht="31.5" x14ac:dyDescent="0.25">
      <c r="A230" s="27"/>
      <c r="B230" s="137"/>
      <c r="C230" s="132"/>
      <c r="D230" s="137"/>
      <c r="E230" s="186" t="e">
        <f>#REF!</f>
        <v>#REF!</v>
      </c>
      <c r="F230" s="132"/>
      <c r="G230" s="146"/>
      <c r="H230" s="138"/>
      <c r="I230" s="138" t="s">
        <v>375</v>
      </c>
      <c r="J230" s="139">
        <v>64800</v>
      </c>
      <c r="K230" s="192" t="s">
        <v>640</v>
      </c>
      <c r="L230" s="177">
        <v>80000</v>
      </c>
      <c r="M230" s="139"/>
      <c r="N230" s="140"/>
    </row>
    <row r="231" spans="1:14" ht="31.5" x14ac:dyDescent="0.25">
      <c r="A231" s="27"/>
      <c r="B231" s="137"/>
      <c r="C231" s="132"/>
      <c r="D231" s="137"/>
      <c r="E231" s="186" t="e">
        <f>#REF!</f>
        <v>#REF!</v>
      </c>
      <c r="F231" s="132"/>
      <c r="G231" s="146"/>
      <c r="H231" s="138"/>
      <c r="I231" s="138" t="s">
        <v>375</v>
      </c>
      <c r="J231" s="139">
        <v>61900</v>
      </c>
      <c r="K231" s="192" t="s">
        <v>705</v>
      </c>
      <c r="L231" s="177">
        <v>80000</v>
      </c>
      <c r="M231" s="139"/>
      <c r="N231" s="140"/>
    </row>
    <row r="232" spans="1:14" ht="31.5" x14ac:dyDescent="0.25">
      <c r="A232" s="27"/>
      <c r="B232" s="137"/>
      <c r="C232" s="132"/>
      <c r="D232" s="137"/>
      <c r="E232" s="186" t="e">
        <f>#REF!</f>
        <v>#REF!</v>
      </c>
      <c r="F232" s="132"/>
      <c r="G232" s="146"/>
      <c r="H232" s="138"/>
      <c r="I232" s="138" t="s">
        <v>375</v>
      </c>
      <c r="J232" s="139">
        <v>64000</v>
      </c>
      <c r="K232" s="192" t="s">
        <v>621</v>
      </c>
      <c r="L232" s="177"/>
      <c r="M232" s="139"/>
      <c r="N232" s="140"/>
    </row>
    <row r="233" spans="1:14" ht="31.5" x14ac:dyDescent="0.25">
      <c r="A233" s="27"/>
      <c r="B233" s="137"/>
      <c r="C233" s="132"/>
      <c r="D233" s="137"/>
      <c r="E233" s="186" t="e">
        <f>#REF!</f>
        <v>#REF!</v>
      </c>
      <c r="F233" s="132"/>
      <c r="G233" s="146"/>
      <c r="H233" s="138"/>
      <c r="I233" s="138" t="s">
        <v>375</v>
      </c>
      <c r="J233" s="139"/>
      <c r="K233" s="192" t="s">
        <v>621</v>
      </c>
      <c r="L233" s="177"/>
      <c r="M233" s="139"/>
      <c r="N233" s="140"/>
    </row>
    <row r="234" spans="1:14" ht="15.75" x14ac:dyDescent="0.25">
      <c r="A234" s="27"/>
      <c r="B234" s="137"/>
      <c r="C234" s="132"/>
      <c r="D234" s="137"/>
      <c r="E234" s="186" t="e">
        <f>#REF!</f>
        <v>#REF!</v>
      </c>
      <c r="F234" s="132"/>
      <c r="G234" s="146"/>
      <c r="H234" s="138"/>
      <c r="I234" s="138"/>
      <c r="J234" s="139"/>
      <c r="K234" s="192"/>
      <c r="L234" s="177"/>
      <c r="M234" s="139"/>
      <c r="N234" s="140"/>
    </row>
    <row r="235" spans="1:14" ht="47.25" x14ac:dyDescent="0.25">
      <c r="A235" s="27"/>
      <c r="B235" s="137"/>
      <c r="C235" s="132" t="s">
        <v>384</v>
      </c>
      <c r="D235" s="137">
        <v>720000</v>
      </c>
      <c r="E235" s="186" t="e">
        <f>#REF!</f>
        <v>#REF!</v>
      </c>
      <c r="F235" s="132" t="s">
        <v>382</v>
      </c>
      <c r="G235" s="146"/>
      <c r="H235" s="138"/>
      <c r="I235" s="138" t="s">
        <v>375</v>
      </c>
      <c r="J235" s="139">
        <v>64800</v>
      </c>
      <c r="K235" s="192" t="s">
        <v>626</v>
      </c>
      <c r="L235" s="177">
        <v>80000</v>
      </c>
      <c r="M235" s="139" t="e">
        <f>E235-L235-L236-L237-L238-L239</f>
        <v>#REF!</v>
      </c>
      <c r="N235" s="140"/>
    </row>
    <row r="236" spans="1:14" ht="31.5" x14ac:dyDescent="0.25">
      <c r="A236" s="27"/>
      <c r="B236" s="137"/>
      <c r="C236" s="132"/>
      <c r="D236" s="137"/>
      <c r="E236" s="186" t="e">
        <f>#REF!</f>
        <v>#REF!</v>
      </c>
      <c r="F236" s="132"/>
      <c r="G236" s="146"/>
      <c r="H236" s="138"/>
      <c r="I236" s="138" t="s">
        <v>375</v>
      </c>
      <c r="J236" s="139">
        <v>62700</v>
      </c>
      <c r="K236" s="192" t="s">
        <v>641</v>
      </c>
      <c r="L236" s="177">
        <v>80000</v>
      </c>
      <c r="M236" s="139"/>
      <c r="N236" s="140"/>
    </row>
    <row r="237" spans="1:14" ht="31.5" x14ac:dyDescent="0.25">
      <c r="A237" s="27"/>
      <c r="B237" s="137"/>
      <c r="C237" s="132"/>
      <c r="D237" s="137"/>
      <c r="E237" s="186" t="e">
        <f>#REF!</f>
        <v>#REF!</v>
      </c>
      <c r="F237" s="132"/>
      <c r="G237" s="146"/>
      <c r="H237" s="138"/>
      <c r="I237" s="138" t="s">
        <v>375</v>
      </c>
      <c r="J237" s="139">
        <v>64000</v>
      </c>
      <c r="K237" s="192" t="s">
        <v>708</v>
      </c>
      <c r="L237" s="177">
        <v>80000</v>
      </c>
      <c r="M237" s="139"/>
      <c r="N237" s="140"/>
    </row>
    <row r="238" spans="1:14" ht="31.5" x14ac:dyDescent="0.25">
      <c r="A238" s="27"/>
      <c r="B238" s="137"/>
      <c r="C238" s="132"/>
      <c r="D238" s="137"/>
      <c r="E238" s="186" t="e">
        <f>#REF!</f>
        <v>#REF!</v>
      </c>
      <c r="F238" s="132"/>
      <c r="G238" s="146"/>
      <c r="H238" s="138"/>
      <c r="I238" s="138" t="s">
        <v>375</v>
      </c>
      <c r="J238" s="139"/>
      <c r="K238" s="192" t="s">
        <v>621</v>
      </c>
      <c r="L238" s="177"/>
      <c r="M238" s="139"/>
      <c r="N238" s="140"/>
    </row>
    <row r="239" spans="1:14" ht="31.5" x14ac:dyDescent="0.25">
      <c r="A239" s="27"/>
      <c r="B239" s="137"/>
      <c r="C239" s="132"/>
      <c r="D239" s="137"/>
      <c r="E239" s="186" t="e">
        <f>#REF!</f>
        <v>#REF!</v>
      </c>
      <c r="F239" s="132"/>
      <c r="G239" s="146"/>
      <c r="H239" s="138"/>
      <c r="I239" s="138"/>
      <c r="J239" s="139"/>
      <c r="K239" s="192" t="s">
        <v>621</v>
      </c>
      <c r="L239" s="177"/>
      <c r="M239" s="139"/>
      <c r="N239" s="140"/>
    </row>
    <row r="240" spans="1:14" ht="47.25" x14ac:dyDescent="0.25">
      <c r="A240" s="27"/>
      <c r="B240" s="137"/>
      <c r="C240" s="132" t="s">
        <v>384</v>
      </c>
      <c r="D240" s="137">
        <v>720000</v>
      </c>
      <c r="E240" s="186" t="e">
        <f>#REF!</f>
        <v>#REF!</v>
      </c>
      <c r="F240" s="132" t="s">
        <v>383</v>
      </c>
      <c r="G240" s="146"/>
      <c r="H240" s="138"/>
      <c r="I240" s="138" t="s">
        <v>375</v>
      </c>
      <c r="J240" s="139">
        <v>62500</v>
      </c>
      <c r="K240" s="192" t="s">
        <v>642</v>
      </c>
      <c r="L240" s="177">
        <v>80000</v>
      </c>
      <c r="M240" s="139" t="e">
        <f>E240-L240-L241-L242-L243-L244</f>
        <v>#REF!</v>
      </c>
      <c r="N240" s="140"/>
    </row>
    <row r="241" spans="1:14" ht="31.5" x14ac:dyDescent="0.25">
      <c r="A241" s="27"/>
      <c r="B241" s="137"/>
      <c r="C241" s="132"/>
      <c r="D241" s="137"/>
      <c r="E241" s="186" t="e">
        <f>#REF!</f>
        <v>#REF!</v>
      </c>
      <c r="F241" s="132"/>
      <c r="G241" s="146"/>
      <c r="H241" s="138"/>
      <c r="I241" s="138" t="s">
        <v>375</v>
      </c>
      <c r="J241" s="139"/>
      <c r="K241" s="192" t="s">
        <v>713</v>
      </c>
      <c r="L241" s="177">
        <v>80000</v>
      </c>
      <c r="M241" s="139"/>
      <c r="N241" s="140"/>
    </row>
    <row r="242" spans="1:14" ht="31.5" x14ac:dyDescent="0.25">
      <c r="A242" s="27"/>
      <c r="B242" s="137"/>
      <c r="C242" s="132"/>
      <c r="D242" s="137"/>
      <c r="E242" s="186" t="e">
        <f>#REF!</f>
        <v>#REF!</v>
      </c>
      <c r="F242" s="132"/>
      <c r="G242" s="146"/>
      <c r="H242" s="138"/>
      <c r="I242" s="138" t="s">
        <v>375</v>
      </c>
      <c r="J242" s="139"/>
      <c r="K242" s="192" t="s">
        <v>621</v>
      </c>
      <c r="L242" s="177"/>
      <c r="M242" s="139"/>
      <c r="N242" s="140"/>
    </row>
    <row r="243" spans="1:14" ht="15.75" customHeight="1" x14ac:dyDescent="0.25">
      <c r="A243" s="27"/>
      <c r="B243" s="137"/>
      <c r="C243" s="132"/>
      <c r="D243" s="137"/>
      <c r="E243" s="186" t="e">
        <f>#REF!</f>
        <v>#REF!</v>
      </c>
      <c r="F243" s="132"/>
      <c r="G243" s="146"/>
      <c r="H243" s="138"/>
      <c r="I243" s="138" t="s">
        <v>375</v>
      </c>
      <c r="J243" s="139"/>
      <c r="K243" s="192" t="s">
        <v>621</v>
      </c>
      <c r="L243" s="177"/>
      <c r="M243" s="139"/>
      <c r="N243" s="140"/>
    </row>
    <row r="244" spans="1:14" ht="15.75" customHeight="1" x14ac:dyDescent="0.25">
      <c r="A244" s="27"/>
      <c r="B244" s="137"/>
      <c r="C244" s="132"/>
      <c r="D244" s="137"/>
      <c r="E244" s="186" t="e">
        <f>#REF!</f>
        <v>#REF!</v>
      </c>
      <c r="F244" s="132"/>
      <c r="G244" s="146"/>
      <c r="H244" s="138"/>
      <c r="J244" s="139"/>
      <c r="K244" s="192"/>
      <c r="L244" s="177"/>
      <c r="M244" s="139"/>
      <c r="N244" s="140"/>
    </row>
    <row r="245" spans="1:14" ht="47.25" x14ac:dyDescent="0.25">
      <c r="A245" s="27"/>
      <c r="B245" s="137"/>
      <c r="C245" s="132" t="s">
        <v>250</v>
      </c>
      <c r="D245" s="137">
        <v>720000</v>
      </c>
      <c r="E245" s="186" t="e">
        <f>#REF!</f>
        <v>#REF!</v>
      </c>
      <c r="F245" s="132" t="s">
        <v>385</v>
      </c>
      <c r="G245" s="146" t="s">
        <v>18</v>
      </c>
      <c r="H245" s="138">
        <v>10</v>
      </c>
      <c r="I245" s="138" t="s">
        <v>375</v>
      </c>
      <c r="J245" s="139">
        <v>64000</v>
      </c>
      <c r="K245" s="192" t="s">
        <v>627</v>
      </c>
      <c r="L245" s="177">
        <v>80000</v>
      </c>
      <c r="M245" s="139" t="e">
        <f>E245-L245-L246-L247-L248</f>
        <v>#REF!</v>
      </c>
      <c r="N245" s="140"/>
    </row>
    <row r="246" spans="1:14" ht="31.5" x14ac:dyDescent="0.25">
      <c r="A246" s="27"/>
      <c r="B246" s="137"/>
      <c r="C246" s="132"/>
      <c r="D246" s="137"/>
      <c r="E246" s="186" t="e">
        <f>#REF!</f>
        <v>#REF!</v>
      </c>
      <c r="F246" s="132"/>
      <c r="G246" s="146"/>
      <c r="H246" s="138"/>
      <c r="I246" s="138" t="s">
        <v>375</v>
      </c>
      <c r="J246" s="139">
        <v>64000</v>
      </c>
      <c r="K246" s="192" t="s">
        <v>693</v>
      </c>
      <c r="L246" s="177">
        <v>80000</v>
      </c>
      <c r="M246" s="139"/>
      <c r="N246" s="140"/>
    </row>
    <row r="247" spans="1:14" ht="31.5" x14ac:dyDescent="0.25">
      <c r="A247" s="27"/>
      <c r="B247" s="137"/>
      <c r="C247" s="132"/>
      <c r="D247" s="137"/>
      <c r="E247" s="186" t="e">
        <f>#REF!</f>
        <v>#REF!</v>
      </c>
      <c r="F247" s="132"/>
      <c r="G247" s="146"/>
      <c r="H247" s="138"/>
      <c r="I247" s="138" t="s">
        <v>375</v>
      </c>
      <c r="J247" s="139"/>
      <c r="K247" s="192" t="s">
        <v>621</v>
      </c>
      <c r="L247" s="177"/>
      <c r="M247" s="139"/>
      <c r="N247" s="140"/>
    </row>
    <row r="248" spans="1:14" ht="31.5" x14ac:dyDescent="0.25">
      <c r="A248" s="27"/>
      <c r="B248" s="137"/>
      <c r="C248" s="132"/>
      <c r="D248" s="137"/>
      <c r="E248" s="186" t="e">
        <f>#REF!</f>
        <v>#REF!</v>
      </c>
      <c r="F248" s="132" t="s">
        <v>377</v>
      </c>
      <c r="G248" s="146"/>
      <c r="H248" s="138"/>
      <c r="I248" s="195"/>
      <c r="L248" s="177"/>
      <c r="M248" s="139"/>
      <c r="N248" s="140"/>
    </row>
    <row r="249" spans="1:14" ht="15.75" x14ac:dyDescent="0.25">
      <c r="A249" s="27"/>
      <c r="B249" s="137"/>
      <c r="C249" s="132"/>
      <c r="D249" s="137"/>
      <c r="E249" s="186" t="e">
        <f>#REF!</f>
        <v>#REF!</v>
      </c>
      <c r="F249" s="132"/>
      <c r="G249" s="146"/>
      <c r="H249" s="138"/>
      <c r="I249" s="138" t="s">
        <v>376</v>
      </c>
      <c r="J249" s="139">
        <v>183060</v>
      </c>
      <c r="K249" s="192" t="s">
        <v>733</v>
      </c>
      <c r="L249" s="177"/>
      <c r="M249" s="139"/>
      <c r="N249" s="140"/>
    </row>
    <row r="250" spans="1:14" ht="15.75" x14ac:dyDescent="0.25">
      <c r="A250" s="27"/>
      <c r="B250" s="137"/>
      <c r="C250" s="132"/>
      <c r="D250" s="137"/>
      <c r="E250" s="186" t="e">
        <f>#REF!</f>
        <v>#REF!</v>
      </c>
      <c r="F250" s="132"/>
      <c r="G250" s="146"/>
      <c r="H250" s="138"/>
      <c r="I250" s="138"/>
      <c r="J250" s="139">
        <v>238300</v>
      </c>
      <c r="K250" s="192" t="s">
        <v>587</v>
      </c>
      <c r="L250" s="177"/>
      <c r="M250" s="139"/>
      <c r="N250" s="140"/>
    </row>
    <row r="251" spans="1:14" ht="15.75" x14ac:dyDescent="0.25">
      <c r="A251" s="27"/>
      <c r="B251" s="137"/>
      <c r="C251" s="132"/>
      <c r="D251" s="137"/>
      <c r="E251" s="186" t="e">
        <f>#REF!</f>
        <v>#REF!</v>
      </c>
      <c r="F251" s="132"/>
      <c r="G251" s="146"/>
      <c r="H251" s="138"/>
      <c r="I251" s="138"/>
      <c r="J251" s="139">
        <v>293050</v>
      </c>
      <c r="K251" s="192" t="s">
        <v>686</v>
      </c>
      <c r="L251" s="177"/>
      <c r="M251" s="139"/>
      <c r="N251" s="140"/>
    </row>
    <row r="252" spans="1:14" ht="15.75" x14ac:dyDescent="0.25">
      <c r="A252" s="27"/>
      <c r="B252" s="137"/>
      <c r="C252" s="132"/>
      <c r="D252" s="137"/>
      <c r="E252" s="186" t="e">
        <f>#REF!</f>
        <v>#REF!</v>
      </c>
      <c r="F252" s="132"/>
      <c r="G252" s="146"/>
      <c r="H252" s="138"/>
      <c r="I252" s="138"/>
      <c r="J252" s="139">
        <v>179800</v>
      </c>
      <c r="K252" s="192" t="s">
        <v>614</v>
      </c>
      <c r="L252" s="177"/>
      <c r="M252" s="139"/>
      <c r="N252" s="140"/>
    </row>
    <row r="253" spans="1:14" ht="15.75" x14ac:dyDescent="0.25">
      <c r="A253" s="27"/>
      <c r="B253" s="137"/>
      <c r="C253" s="132"/>
      <c r="D253" s="137"/>
      <c r="E253" s="186" t="e">
        <f>#REF!</f>
        <v>#REF!</v>
      </c>
      <c r="F253" s="132"/>
      <c r="G253" s="146"/>
      <c r="H253" s="138"/>
      <c r="I253" s="138"/>
      <c r="J253" s="139"/>
      <c r="K253" s="192" t="s">
        <v>614</v>
      </c>
      <c r="L253" s="177"/>
      <c r="M253" s="139"/>
      <c r="N253" s="140"/>
    </row>
    <row r="254" spans="1:14" ht="78.75" x14ac:dyDescent="0.25">
      <c r="A254" s="27"/>
      <c r="B254" s="137"/>
      <c r="C254" s="132"/>
      <c r="D254" s="137"/>
      <c r="E254" s="186" t="e">
        <f>#REF!</f>
        <v>#REF!</v>
      </c>
      <c r="F254" s="132" t="s">
        <v>348</v>
      </c>
      <c r="G254" s="146"/>
      <c r="H254" s="138"/>
      <c r="I254" s="138" t="s">
        <v>378</v>
      </c>
      <c r="J254" s="139"/>
      <c r="L254" s="177"/>
      <c r="M254" s="139"/>
      <c r="N254" s="140"/>
    </row>
    <row r="255" spans="1:14" ht="15.75" x14ac:dyDescent="0.25">
      <c r="A255" s="27"/>
      <c r="B255" s="137"/>
      <c r="C255" s="132"/>
      <c r="D255" s="137"/>
      <c r="E255" s="186" t="e">
        <f>#REF!</f>
        <v>#REF!</v>
      </c>
      <c r="F255" s="132"/>
      <c r="G255" s="146"/>
      <c r="H255" s="138"/>
      <c r="I255" s="138"/>
      <c r="J255" s="139">
        <v>183050</v>
      </c>
      <c r="K255" s="192" t="s">
        <v>734</v>
      </c>
      <c r="L255" s="177"/>
      <c r="M255" s="139"/>
      <c r="N255" s="140"/>
    </row>
    <row r="256" spans="1:14" ht="15.75" x14ac:dyDescent="0.25">
      <c r="A256" s="27"/>
      <c r="B256" s="137"/>
      <c r="C256" s="132"/>
      <c r="D256" s="137"/>
      <c r="E256" s="186" t="e">
        <f>#REF!</f>
        <v>#REF!</v>
      </c>
      <c r="F256" s="132"/>
      <c r="G256" s="146"/>
      <c r="H256" s="138"/>
      <c r="I256" s="138"/>
      <c r="J256" s="139">
        <v>8350</v>
      </c>
      <c r="K256" s="192" t="s">
        <v>586</v>
      </c>
      <c r="L256" s="177"/>
      <c r="M256" s="139"/>
      <c r="N256" s="140"/>
    </row>
    <row r="257" spans="1:15" ht="15.75" x14ac:dyDescent="0.25">
      <c r="A257" s="27"/>
      <c r="B257" s="137"/>
      <c r="C257" s="132"/>
      <c r="D257" s="137"/>
      <c r="E257" s="186" t="e">
        <f>#REF!</f>
        <v>#REF!</v>
      </c>
      <c r="F257" s="132"/>
      <c r="G257" s="146"/>
      <c r="H257" s="138"/>
      <c r="I257" s="138"/>
      <c r="J257" s="139">
        <v>238300</v>
      </c>
      <c r="K257" s="192" t="s">
        <v>714</v>
      </c>
      <c r="L257" s="177"/>
      <c r="M257" s="139"/>
      <c r="N257" s="140"/>
    </row>
    <row r="258" spans="1:15" ht="15.75" x14ac:dyDescent="0.25">
      <c r="A258" s="27"/>
      <c r="B258" s="137"/>
      <c r="C258" s="132"/>
      <c r="D258" s="137"/>
      <c r="E258" s="186" t="e">
        <f>#REF!</f>
        <v>#REF!</v>
      </c>
      <c r="F258" s="132"/>
      <c r="G258" s="146"/>
      <c r="H258" s="138"/>
      <c r="I258" s="138"/>
      <c r="J258" s="139">
        <v>293050</v>
      </c>
      <c r="K258" s="192" t="s">
        <v>614</v>
      </c>
      <c r="L258" s="177"/>
      <c r="M258" s="139"/>
      <c r="N258" s="140"/>
    </row>
    <row r="259" spans="1:15" ht="15.75" x14ac:dyDescent="0.25">
      <c r="A259" s="27"/>
      <c r="B259" s="137"/>
      <c r="C259" s="132"/>
      <c r="D259" s="137"/>
      <c r="E259" s="186" t="e">
        <f>#REF!</f>
        <v>#REF!</v>
      </c>
      <c r="F259" s="132"/>
      <c r="G259" s="146"/>
      <c r="H259" s="138"/>
      <c r="I259" s="138"/>
      <c r="J259" s="139">
        <v>187300</v>
      </c>
      <c r="K259" s="192" t="s">
        <v>614</v>
      </c>
      <c r="L259" s="177"/>
      <c r="M259" s="139"/>
      <c r="N259" s="140"/>
    </row>
    <row r="260" spans="1:15" ht="35.25" customHeight="1" x14ac:dyDescent="0.25">
      <c r="A260" s="27"/>
      <c r="B260" s="137"/>
      <c r="C260" s="132"/>
      <c r="D260" s="137"/>
      <c r="E260" s="186" t="e">
        <f>#REF!</f>
        <v>#REF!</v>
      </c>
      <c r="F260" s="132"/>
      <c r="G260" s="146"/>
      <c r="H260" s="138"/>
      <c r="I260" s="138"/>
      <c r="J260" s="139"/>
      <c r="K260" s="192"/>
      <c r="L260" s="177"/>
      <c r="M260" s="139"/>
      <c r="N260" s="140"/>
    </row>
    <row r="261" spans="1:15" ht="56.25" x14ac:dyDescent="0.25">
      <c r="A261" s="27"/>
      <c r="B261" s="137"/>
      <c r="C261" s="147" t="s">
        <v>251</v>
      </c>
      <c r="D261" s="185">
        <v>1256720</v>
      </c>
      <c r="E261" s="186" t="e">
        <f>#REF!</f>
        <v>#REF!</v>
      </c>
      <c r="F261" s="147"/>
      <c r="G261" s="146"/>
      <c r="H261" s="138"/>
      <c r="I261" s="138"/>
      <c r="J261" s="139"/>
      <c r="K261" s="193"/>
      <c r="L261" s="180">
        <f>L262+L263+L264</f>
        <v>1196776</v>
      </c>
      <c r="M261" s="159" t="e">
        <f>E261-L261</f>
        <v>#REF!</v>
      </c>
      <c r="N261" s="140"/>
    </row>
    <row r="262" spans="1:15" ht="47.25" x14ac:dyDescent="0.25">
      <c r="A262" s="27"/>
      <c r="B262" s="137"/>
      <c r="C262" s="147" t="s">
        <v>402</v>
      </c>
      <c r="D262" s="186">
        <v>1190000</v>
      </c>
      <c r="E262" s="186" t="e">
        <f>#REF!</f>
        <v>#REF!</v>
      </c>
      <c r="F262" s="230" t="s">
        <v>583</v>
      </c>
      <c r="G262" s="146"/>
      <c r="H262" s="138"/>
      <c r="I262" s="189" t="s">
        <v>663</v>
      </c>
      <c r="J262" s="139"/>
      <c r="K262" s="192" t="s">
        <v>717</v>
      </c>
      <c r="L262" s="177">
        <v>1190000</v>
      </c>
      <c r="M262" s="139">
        <v>0</v>
      </c>
      <c r="N262" s="140"/>
    </row>
    <row r="263" spans="1:15" ht="15.75" x14ac:dyDescent="0.25">
      <c r="B263" s="137"/>
      <c r="C263" s="132" t="s">
        <v>252</v>
      </c>
      <c r="D263" s="186">
        <v>60000</v>
      </c>
      <c r="E263" s="186" t="e">
        <f>#REF!</f>
        <v>#REF!</v>
      </c>
      <c r="F263" s="132"/>
      <c r="G263" s="146" t="s">
        <v>18</v>
      </c>
      <c r="H263" s="138">
        <v>1</v>
      </c>
      <c r="I263" s="138"/>
      <c r="J263" s="139">
        <v>58320</v>
      </c>
      <c r="K263" s="192"/>
      <c r="L263" s="177"/>
      <c r="M263" s="139" t="e">
        <f>E263-L263</f>
        <v>#REF!</v>
      </c>
      <c r="N263" s="27"/>
    </row>
    <row r="264" spans="1:15" ht="63" x14ac:dyDescent="0.25">
      <c r="B264" s="137"/>
      <c r="C264" s="132" t="s">
        <v>253</v>
      </c>
      <c r="D264" s="186">
        <v>6720</v>
      </c>
      <c r="E264" s="186" t="e">
        <f>#REF!</f>
        <v>#REF!</v>
      </c>
      <c r="F264" s="132" t="s">
        <v>422</v>
      </c>
      <c r="G264" s="146" t="s">
        <v>18</v>
      </c>
      <c r="H264" s="138">
        <v>2</v>
      </c>
      <c r="I264" s="189" t="s">
        <v>622</v>
      </c>
      <c r="J264" s="139"/>
      <c r="K264" s="192" t="s">
        <v>728</v>
      </c>
      <c r="L264" s="177">
        <v>6776</v>
      </c>
      <c r="M264" s="139">
        <f>D264-L264</f>
        <v>-56</v>
      </c>
      <c r="N264" s="27"/>
    </row>
    <row r="265" spans="1:15" ht="15.75" x14ac:dyDescent="0.25">
      <c r="A265" s="27"/>
      <c r="B265" s="137"/>
      <c r="C265" s="144" t="s">
        <v>254</v>
      </c>
      <c r="D265" s="185" t="e">
        <f>смета!#REF!</f>
        <v>#REF!</v>
      </c>
      <c r="E265" s="186" t="e">
        <f>#REF!</f>
        <v>#REF!</v>
      </c>
      <c r="F265" s="144"/>
      <c r="G265" s="146"/>
      <c r="H265" s="158"/>
      <c r="I265" s="158"/>
      <c r="J265" s="159"/>
      <c r="K265" s="194"/>
      <c r="L265" s="180">
        <f>SUM(L266:L270)</f>
        <v>0</v>
      </c>
      <c r="M265" s="159">
        <v>415800</v>
      </c>
      <c r="N265" s="140"/>
    </row>
    <row r="266" spans="1:15" ht="15.75" x14ac:dyDescent="0.25">
      <c r="A266" s="27"/>
      <c r="B266" s="137"/>
      <c r="C266" s="132" t="s">
        <v>255</v>
      </c>
      <c r="D266" s="186" t="e">
        <f>смета!#REF!</f>
        <v>#REF!</v>
      </c>
      <c r="E266" s="186" t="e">
        <f>#REF!</f>
        <v>#REF!</v>
      </c>
      <c r="F266" s="132"/>
      <c r="G266" s="146"/>
      <c r="H266" s="158"/>
      <c r="I266" s="158"/>
      <c r="J266" s="159"/>
      <c r="K266" s="194"/>
      <c r="L266" s="177"/>
      <c r="M266" s="139" t="e">
        <f>E266-L266</f>
        <v>#REF!</v>
      </c>
      <c r="N266" s="140"/>
    </row>
    <row r="267" spans="1:15" ht="15.75" x14ac:dyDescent="0.25">
      <c r="A267" s="27"/>
      <c r="B267" s="137"/>
      <c r="C267" s="132" t="s">
        <v>256</v>
      </c>
      <c r="D267" s="186" t="e">
        <f>смета!#REF!</f>
        <v>#REF!</v>
      </c>
      <c r="E267" s="186" t="e">
        <f>#REF!</f>
        <v>#REF!</v>
      </c>
      <c r="F267" s="132"/>
      <c r="G267" s="146"/>
      <c r="H267" s="158"/>
      <c r="I267" s="158"/>
      <c r="J267" s="159"/>
      <c r="K267" s="194"/>
      <c r="L267" s="177"/>
      <c r="M267" s="139" t="e">
        <f>E267-L267</f>
        <v>#REF!</v>
      </c>
      <c r="N267" s="140"/>
    </row>
    <row r="268" spans="1:15" ht="15.75" x14ac:dyDescent="0.25">
      <c r="A268" s="27"/>
      <c r="B268" s="137"/>
      <c r="C268" s="132" t="s">
        <v>257</v>
      </c>
      <c r="D268" s="186" t="e">
        <f>смета!#REF!</f>
        <v>#REF!</v>
      </c>
      <c r="E268" s="186" t="e">
        <f>#REF!</f>
        <v>#REF!</v>
      </c>
      <c r="F268" s="132"/>
      <c r="G268" s="146"/>
      <c r="H268" s="158"/>
      <c r="I268" s="158"/>
      <c r="J268" s="159"/>
      <c r="K268" s="194"/>
      <c r="L268" s="177"/>
      <c r="M268" s="139" t="e">
        <f>E268-L268</f>
        <v>#REF!</v>
      </c>
      <c r="N268" s="140"/>
    </row>
    <row r="269" spans="1:15" ht="15.75" x14ac:dyDescent="0.25">
      <c r="A269" s="27"/>
      <c r="B269" s="137"/>
      <c r="C269" s="132" t="s">
        <v>258</v>
      </c>
      <c r="D269" s="186" t="e">
        <f>смета!#REF!</f>
        <v>#REF!</v>
      </c>
      <c r="E269" s="186" t="e">
        <f>#REF!</f>
        <v>#REF!</v>
      </c>
      <c r="F269" s="132"/>
      <c r="G269" s="146"/>
      <c r="H269" s="158"/>
      <c r="I269" s="158"/>
      <c r="J269" s="139"/>
      <c r="K269" s="192"/>
      <c r="L269" s="177"/>
      <c r="M269" s="139" t="e">
        <f>E269-L269</f>
        <v>#REF!</v>
      </c>
      <c r="N269" s="220"/>
    </row>
    <row r="270" spans="1:15" ht="15.75" x14ac:dyDescent="0.25">
      <c r="A270" s="27"/>
      <c r="B270" s="137"/>
      <c r="C270" s="132" t="s">
        <v>259</v>
      </c>
      <c r="D270" s="186" t="e">
        <f>смета!#REF!</f>
        <v>#REF!</v>
      </c>
      <c r="E270" s="186" t="e">
        <f>#REF!</f>
        <v>#REF!</v>
      </c>
      <c r="F270" s="132"/>
      <c r="G270" s="146" t="s">
        <v>17</v>
      </c>
      <c r="H270" s="138">
        <v>48</v>
      </c>
      <c r="I270" s="138"/>
      <c r="J270" s="139"/>
      <c r="K270" s="145"/>
      <c r="L270" s="177"/>
      <c r="M270" s="139" t="e">
        <f>E270-L270</f>
        <v>#REF!</v>
      </c>
      <c r="N270" s="140"/>
    </row>
    <row r="271" spans="1:15" ht="15.75" x14ac:dyDescent="0.25">
      <c r="A271" s="27"/>
      <c r="B271" s="148"/>
      <c r="C271" s="160" t="s">
        <v>10</v>
      </c>
      <c r="D271" s="218">
        <f>D9+D102+D117</f>
        <v>42064000</v>
      </c>
      <c r="E271" s="239" t="e">
        <f>E9+E102+E117</f>
        <v>#REF!</v>
      </c>
      <c r="F271" s="239">
        <f t="shared" ref="F271:M271" si="1">F9+F102+F117</f>
        <v>0</v>
      </c>
      <c r="G271" s="239">
        <f t="shared" si="1"/>
        <v>0</v>
      </c>
      <c r="H271" s="239">
        <f t="shared" si="1"/>
        <v>0</v>
      </c>
      <c r="I271" s="239">
        <f t="shared" si="1"/>
        <v>0</v>
      </c>
      <c r="J271" s="239">
        <f t="shared" si="1"/>
        <v>0</v>
      </c>
      <c r="K271" s="239">
        <f t="shared" si="1"/>
        <v>0</v>
      </c>
      <c r="L271" s="239">
        <f t="shared" si="1"/>
        <v>15167316.629999999</v>
      </c>
      <c r="M271" s="239" t="e">
        <f t="shared" si="1"/>
        <v>#REF!</v>
      </c>
      <c r="N271" s="212" t="e">
        <f>E271-L271</f>
        <v>#REF!</v>
      </c>
    </row>
    <row r="272" spans="1:15" ht="15.75" x14ac:dyDescent="0.25">
      <c r="A272" s="27"/>
      <c r="B272" s="55"/>
      <c r="C272" s="55"/>
      <c r="D272" s="229">
        <v>18928800</v>
      </c>
      <c r="E272" s="55"/>
      <c r="F272" s="55"/>
      <c r="G272" s="55"/>
      <c r="H272" s="55"/>
      <c r="I272" s="55"/>
      <c r="J272" s="161"/>
      <c r="K272" s="161"/>
      <c r="L272" s="161">
        <v>115375</v>
      </c>
      <c r="M272" s="231">
        <f>D272-L271+L272</f>
        <v>3876858.370000001</v>
      </c>
      <c r="N272" s="212"/>
      <c r="O272" s="171"/>
    </row>
    <row r="273" spans="1:14" ht="15.75" x14ac:dyDescent="0.25">
      <c r="A273" s="27"/>
      <c r="B273" s="55"/>
      <c r="C273" s="55"/>
      <c r="D273" s="55">
        <v>296.02</v>
      </c>
      <c r="E273" s="161"/>
      <c r="F273" s="55"/>
      <c r="G273" s="55"/>
      <c r="H273" s="55"/>
      <c r="I273" s="55"/>
      <c r="J273" s="55"/>
      <c r="K273" s="55"/>
      <c r="L273" s="161"/>
      <c r="N273" s="212"/>
    </row>
    <row r="274" spans="1:14" ht="15.75" x14ac:dyDescent="0.25">
      <c r="A274" s="27"/>
      <c r="B274" s="55"/>
      <c r="C274" s="245" t="s">
        <v>362</v>
      </c>
      <c r="D274" s="245">
        <v>115375</v>
      </c>
      <c r="E274" s="245"/>
      <c r="F274" s="162"/>
      <c r="G274" s="162"/>
      <c r="H274" s="162"/>
      <c r="I274" s="162"/>
      <c r="J274" s="55"/>
      <c r="K274" s="55"/>
      <c r="L274" s="161"/>
      <c r="M274" s="16">
        <v>5256517.37</v>
      </c>
      <c r="N274" s="212"/>
    </row>
    <row r="275" spans="1:14" ht="15.75" x14ac:dyDescent="0.25">
      <c r="C275" s="245" t="s">
        <v>364</v>
      </c>
      <c r="D275" s="242" t="e">
        <f>E271-D273-D274</f>
        <v>#REF!</v>
      </c>
      <c r="E275" s="184"/>
      <c r="F275" s="163"/>
      <c r="L275" s="16">
        <v>13672282.630000001</v>
      </c>
      <c r="M275" s="16">
        <v>7475387.3899999997</v>
      </c>
    </row>
    <row r="276" spans="1:14" ht="15.75" x14ac:dyDescent="0.25">
      <c r="C276" s="9"/>
      <c r="D276" s="9"/>
      <c r="E276" s="184"/>
      <c r="N276" s="27"/>
    </row>
    <row r="277" spans="1:14" ht="15.75" x14ac:dyDescent="0.25">
      <c r="C277" s="245" t="s">
        <v>365</v>
      </c>
      <c r="D277" s="410" t="s">
        <v>363</v>
      </c>
      <c r="E277" s="410"/>
      <c r="F277" s="163"/>
      <c r="G277" s="163"/>
      <c r="L277" s="55"/>
      <c r="M277" s="27"/>
      <c r="N277" s="27"/>
    </row>
    <row r="278" spans="1:14" ht="42" customHeight="1" x14ac:dyDescent="0.25">
      <c r="C278" s="183" t="s">
        <v>366</v>
      </c>
      <c r="D278" s="183" t="s">
        <v>349</v>
      </c>
      <c r="E278" s="184"/>
      <c r="F278" s="163"/>
      <c r="G278" s="163"/>
      <c r="M278" s="27"/>
      <c r="N278" s="27"/>
    </row>
    <row r="279" spans="1:14" x14ac:dyDescent="0.25">
      <c r="C279" s="9"/>
      <c r="J279" s="171"/>
      <c r="L279" s="171"/>
      <c r="M279" s="27"/>
      <c r="N279" s="27"/>
    </row>
    <row r="280" spans="1:14" ht="23.25" x14ac:dyDescent="0.35">
      <c r="C280" s="245" t="s">
        <v>367</v>
      </c>
      <c r="K280" s="224"/>
      <c r="L280" s="55"/>
      <c r="M280" s="55"/>
    </row>
    <row r="281" spans="1:14" ht="21" customHeight="1" x14ac:dyDescent="0.35">
      <c r="D281" s="171"/>
      <c r="K281" s="225"/>
      <c r="M281" s="55"/>
    </row>
    <row r="283" spans="1:14" x14ac:dyDescent="0.25">
      <c r="K283" s="16" t="s">
        <v>578</v>
      </c>
    </row>
    <row r="285" spans="1:14" x14ac:dyDescent="0.25">
      <c r="D285" s="16" t="s">
        <v>736</v>
      </c>
      <c r="E285" s="16">
        <v>20916328.98</v>
      </c>
    </row>
    <row r="286" spans="1:14" ht="15.75" x14ac:dyDescent="0.25">
      <c r="D286" s="16" t="s">
        <v>738</v>
      </c>
      <c r="E286" s="9">
        <v>2103200</v>
      </c>
      <c r="F286" s="184"/>
    </row>
    <row r="287" spans="1:14" ht="15.75" x14ac:dyDescent="0.25">
      <c r="D287" s="16" t="s">
        <v>737</v>
      </c>
      <c r="E287" s="243">
        <f>D272+D273+D274</f>
        <v>19044471.02</v>
      </c>
      <c r="F287" s="244" t="s">
        <v>735</v>
      </c>
    </row>
    <row r="288" spans="1:14" x14ac:dyDescent="0.25">
      <c r="D288" s="16" t="s">
        <v>739</v>
      </c>
      <c r="E288" s="16">
        <f>SUM(E285:E287)</f>
        <v>42064000</v>
      </c>
    </row>
  </sheetData>
  <sortState xmlns:xlrd2="http://schemas.microsoft.com/office/spreadsheetml/2017/richdata2" ref="D5:D57">
    <sortCondition ref="D2"/>
  </sortState>
  <mergeCells count="13">
    <mergeCell ref="M7:M8"/>
    <mergeCell ref="B7:B8"/>
    <mergeCell ref="C7:C8"/>
    <mergeCell ref="D7:D8"/>
    <mergeCell ref="E7:E8"/>
    <mergeCell ref="F7:F8"/>
    <mergeCell ref="G7:G8"/>
    <mergeCell ref="H7:H8"/>
    <mergeCell ref="D277:E277"/>
    <mergeCell ref="I7:I8"/>
    <mergeCell ref="J7:J8"/>
    <mergeCell ref="K7:K8"/>
    <mergeCell ref="L7:L8"/>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6:D24"/>
  <sheetViews>
    <sheetView topLeftCell="A4" workbookViewId="0">
      <selection activeCell="D10" sqref="D10"/>
    </sheetView>
  </sheetViews>
  <sheetFormatPr defaultRowHeight="15" x14ac:dyDescent="0.25"/>
  <cols>
    <col min="4" max="4" width="40.28515625" customWidth="1"/>
  </cols>
  <sheetData>
    <row r="6" spans="4:4" ht="15.75" x14ac:dyDescent="0.25">
      <c r="D6" s="48"/>
    </row>
    <row r="7" spans="4:4" ht="15.75" x14ac:dyDescent="0.25">
      <c r="D7" s="48" t="s">
        <v>180</v>
      </c>
    </row>
    <row r="8" spans="4:4" ht="15.75" x14ac:dyDescent="0.25">
      <c r="D8" s="48"/>
    </row>
    <row r="9" spans="4:4" ht="15.75" x14ac:dyDescent="0.25">
      <c r="D9" s="48"/>
    </row>
    <row r="10" spans="4:4" ht="15.75" x14ac:dyDescent="0.25">
      <c r="D10" s="48" t="s">
        <v>181</v>
      </c>
    </row>
    <row r="11" spans="4:4" ht="15.75" x14ac:dyDescent="0.25">
      <c r="D11" s="48"/>
    </row>
    <row r="12" spans="4:4" ht="31.5" x14ac:dyDescent="0.25">
      <c r="D12" s="53" t="s">
        <v>186</v>
      </c>
    </row>
    <row r="13" spans="4:4" ht="15.75" x14ac:dyDescent="0.25">
      <c r="D13" s="48" t="s">
        <v>177</v>
      </c>
    </row>
    <row r="14" spans="4:4" ht="15.75" x14ac:dyDescent="0.25">
      <c r="D14" s="48" t="s">
        <v>178</v>
      </c>
    </row>
    <row r="15" spans="4:4" ht="15.75" x14ac:dyDescent="0.25">
      <c r="D15" s="48" t="s">
        <v>179</v>
      </c>
    </row>
    <row r="16" spans="4:4" ht="15.75" x14ac:dyDescent="0.25">
      <c r="D16" s="49"/>
    </row>
    <row r="17" spans="4:4" ht="15.75" x14ac:dyDescent="0.25">
      <c r="D17" s="50" t="s">
        <v>187</v>
      </c>
    </row>
    <row r="18" spans="4:4" ht="15.75" x14ac:dyDescent="0.25">
      <c r="D18" s="50"/>
    </row>
    <row r="19" spans="4:4" ht="15.75" x14ac:dyDescent="0.25">
      <c r="D19" s="50" t="s">
        <v>188</v>
      </c>
    </row>
    <row r="20" spans="4:4" ht="15.75" x14ac:dyDescent="0.25">
      <c r="D20" s="48" t="s">
        <v>146</v>
      </c>
    </row>
    <row r="21" spans="4:4" ht="15.75" x14ac:dyDescent="0.25">
      <c r="D21" s="51" t="s">
        <v>189</v>
      </c>
    </row>
    <row r="22" spans="4:4" ht="15.75" x14ac:dyDescent="0.25">
      <c r="D22" s="50" t="s">
        <v>176</v>
      </c>
    </row>
    <row r="23" spans="4:4" ht="15.75" x14ac:dyDescent="0.25">
      <c r="D23" s="49"/>
    </row>
    <row r="24" spans="4:4" ht="15.75" x14ac:dyDescent="0.25">
      <c r="D24" s="4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287"/>
  <sheetViews>
    <sheetView topLeftCell="F215" zoomScale="53" zoomScaleNormal="53" workbookViewId="0">
      <selection sqref="A1:E1048576"/>
    </sheetView>
  </sheetViews>
  <sheetFormatPr defaultRowHeight="15" x14ac:dyDescent="0.25"/>
  <cols>
    <col min="1" max="1" width="0" style="16" hidden="1" customWidth="1"/>
    <col min="2" max="2" width="5.28515625" style="16" hidden="1" customWidth="1"/>
    <col min="3" max="3" width="57.5703125" style="16" hidden="1" customWidth="1"/>
    <col min="4" max="4" width="28.140625" style="16" hidden="1" customWidth="1"/>
    <col min="5" max="5" width="17.85546875" style="16" hidden="1" customWidth="1"/>
    <col min="6" max="6" width="30.7109375" style="16" customWidth="1"/>
    <col min="7" max="7" width="15.7109375" style="16" hidden="1" customWidth="1"/>
    <col min="8" max="8" width="17.5703125" style="16" hidden="1" customWidth="1"/>
    <col min="9" max="9" width="25" style="16" customWidth="1"/>
    <col min="10" max="10" width="0.28515625" style="16" customWidth="1"/>
    <col min="11" max="11" width="51" style="16" customWidth="1"/>
    <col min="12" max="12" width="21.140625" style="16" customWidth="1"/>
    <col min="13" max="13" width="19.140625" style="16" customWidth="1"/>
    <col min="14" max="14" width="36.42578125" style="16" customWidth="1"/>
    <col min="15" max="15" width="16.5703125" style="16" bestFit="1" customWidth="1"/>
    <col min="16" max="16384" width="9.140625" style="16"/>
  </cols>
  <sheetData>
    <row r="1" spans="1:14" ht="18.75" x14ac:dyDescent="0.3">
      <c r="F1" s="134" t="s">
        <v>361</v>
      </c>
    </row>
    <row r="2" spans="1:14" ht="20.25" x14ac:dyDescent="0.25">
      <c r="C2" s="182" t="s">
        <v>357</v>
      </c>
      <c r="D2" s="191" t="s">
        <v>110</v>
      </c>
    </row>
    <row r="3" spans="1:14" ht="20.25" x14ac:dyDescent="0.25">
      <c r="B3" s="133"/>
      <c r="C3" s="182" t="s">
        <v>358</v>
      </c>
      <c r="D3" s="191" t="s">
        <v>439</v>
      </c>
      <c r="E3" s="133"/>
      <c r="F3" s="133"/>
      <c r="G3" s="133"/>
      <c r="H3" s="133"/>
      <c r="I3" s="133"/>
      <c r="J3" s="133"/>
      <c r="K3" s="133"/>
      <c r="L3" s="133"/>
    </row>
    <row r="4" spans="1:14" ht="20.25" x14ac:dyDescent="0.3">
      <c r="B4" s="133"/>
      <c r="C4" s="182" t="s">
        <v>106</v>
      </c>
      <c r="D4" s="191" t="s">
        <v>425</v>
      </c>
      <c r="E4" s="133"/>
      <c r="G4" s="134"/>
      <c r="H4" s="134"/>
      <c r="I4" s="134"/>
      <c r="J4" s="133"/>
      <c r="K4" s="133"/>
      <c r="L4" s="133"/>
    </row>
    <row r="5" spans="1:14" ht="20.25" x14ac:dyDescent="0.25">
      <c r="B5" s="133"/>
      <c r="C5" s="182" t="s">
        <v>359</v>
      </c>
      <c r="D5" s="191" t="s">
        <v>440</v>
      </c>
      <c r="E5" s="133"/>
      <c r="F5" s="133"/>
      <c r="G5" s="133"/>
      <c r="H5" s="133"/>
      <c r="I5" s="133"/>
      <c r="J5" s="133"/>
      <c r="K5" s="133"/>
      <c r="L5" s="133"/>
    </row>
    <row r="6" spans="1:14" ht="20.25" x14ac:dyDescent="0.25">
      <c r="B6" s="133"/>
      <c r="C6" s="183" t="s">
        <v>360</v>
      </c>
      <c r="D6" s="191" t="s">
        <v>441</v>
      </c>
      <c r="E6" s="133"/>
      <c r="F6" s="133"/>
      <c r="G6" s="133"/>
      <c r="H6" s="133"/>
      <c r="I6" s="133"/>
      <c r="J6" s="133"/>
      <c r="K6" s="133"/>
      <c r="L6" s="133"/>
    </row>
    <row r="7" spans="1:14" ht="15" customHeight="1" x14ac:dyDescent="0.25">
      <c r="B7" s="413" t="s">
        <v>0</v>
      </c>
      <c r="C7" s="411" t="s">
        <v>1</v>
      </c>
      <c r="D7" s="411" t="s">
        <v>340</v>
      </c>
      <c r="E7" s="411" t="s">
        <v>341</v>
      </c>
      <c r="F7" s="411" t="s">
        <v>342</v>
      </c>
      <c r="G7" s="411" t="s">
        <v>12</v>
      </c>
      <c r="H7" s="411" t="s">
        <v>11</v>
      </c>
      <c r="I7" s="411" t="s">
        <v>343</v>
      </c>
      <c r="J7" s="411" t="s">
        <v>344</v>
      </c>
      <c r="K7" s="411" t="s">
        <v>344</v>
      </c>
      <c r="L7" s="411" t="s">
        <v>345</v>
      </c>
      <c r="M7" s="411" t="s">
        <v>356</v>
      </c>
    </row>
    <row r="8" spans="1:14" ht="78.75" customHeight="1" x14ac:dyDescent="0.25">
      <c r="B8" s="413"/>
      <c r="C8" s="412"/>
      <c r="D8" s="412"/>
      <c r="E8" s="412"/>
      <c r="F8" s="412"/>
      <c r="G8" s="412"/>
      <c r="H8" s="412"/>
      <c r="I8" s="412"/>
      <c r="J8" s="412"/>
      <c r="K8" s="412"/>
      <c r="L8" s="412"/>
      <c r="M8" s="412"/>
    </row>
    <row r="9" spans="1:14" ht="18.75" x14ac:dyDescent="0.25">
      <c r="A9" s="27"/>
      <c r="B9" s="196">
        <v>1</v>
      </c>
      <c r="C9" s="197" t="s">
        <v>20</v>
      </c>
      <c r="D9" s="196">
        <v>13821274</v>
      </c>
      <c r="E9" s="211">
        <f>E10+E58+E71++E76+E81+E85+E88+E91</f>
        <v>6975609</v>
      </c>
      <c r="F9" s="197"/>
      <c r="G9" s="198"/>
      <c r="H9" s="199"/>
      <c r="I9" s="199"/>
      <c r="J9" s="200"/>
      <c r="K9" s="200"/>
      <c r="L9" s="201">
        <f>SUM(L11:L92)</f>
        <v>6852073.9499999993</v>
      </c>
      <c r="M9" s="200">
        <f>L9-E9</f>
        <v>-123535.05000000075</v>
      </c>
    </row>
    <row r="10" spans="1:14" ht="47.25" x14ac:dyDescent="0.25">
      <c r="A10" s="27"/>
      <c r="B10" s="203"/>
      <c r="C10" s="204" t="s">
        <v>214</v>
      </c>
      <c r="D10" s="205">
        <v>9783000</v>
      </c>
      <c r="E10" s="205">
        <f>D10/2</f>
        <v>4891500</v>
      </c>
      <c r="F10" s="204"/>
      <c r="G10" s="136"/>
      <c r="H10" s="136"/>
      <c r="I10" s="136"/>
      <c r="J10" s="207"/>
      <c r="K10" s="208" t="s">
        <v>569</v>
      </c>
      <c r="L10" s="210">
        <f>SUM(L11:L46)</f>
        <v>4891500</v>
      </c>
      <c r="M10" s="202"/>
    </row>
    <row r="11" spans="1:14" ht="30" customHeight="1" x14ac:dyDescent="0.25">
      <c r="A11" s="27"/>
      <c r="B11" s="137"/>
      <c r="C11" s="132" t="s">
        <v>210</v>
      </c>
      <c r="D11" s="137">
        <v>2250000</v>
      </c>
      <c r="E11" s="137">
        <f>D11/2</f>
        <v>1125000</v>
      </c>
      <c r="F11" s="132" t="s">
        <v>349</v>
      </c>
      <c r="G11" s="138" t="s">
        <v>215</v>
      </c>
      <c r="H11" s="138">
        <v>10</v>
      </c>
      <c r="I11" s="138" t="s">
        <v>346</v>
      </c>
      <c r="J11" s="139">
        <v>105500</v>
      </c>
      <c r="K11" s="192" t="s">
        <v>442</v>
      </c>
      <c r="L11" s="177">
        <v>125000</v>
      </c>
      <c r="M11" s="139">
        <f>L11+L12+L13+L14+L15-E11</f>
        <v>0</v>
      </c>
      <c r="N11" s="140"/>
    </row>
    <row r="12" spans="1:14" ht="15.75" x14ac:dyDescent="0.25">
      <c r="A12" s="27"/>
      <c r="B12" s="137"/>
      <c r="C12" s="132"/>
      <c r="D12" s="137"/>
      <c r="E12" s="137"/>
      <c r="F12" s="132"/>
      <c r="G12" s="138" t="s">
        <v>215</v>
      </c>
      <c r="H12" s="138">
        <v>10</v>
      </c>
      <c r="I12" s="138"/>
      <c r="J12" s="139">
        <v>206750</v>
      </c>
      <c r="K12" s="192" t="s">
        <v>292</v>
      </c>
      <c r="L12" s="177">
        <v>250000</v>
      </c>
      <c r="M12" s="181"/>
      <c r="N12" s="140"/>
    </row>
    <row r="13" spans="1:14" ht="15.75" x14ac:dyDescent="0.25">
      <c r="A13" s="27"/>
      <c r="B13" s="137"/>
      <c r="C13" s="141"/>
      <c r="D13" s="175"/>
      <c r="E13" s="137"/>
      <c r="F13" s="141"/>
      <c r="G13" s="138" t="s">
        <v>215</v>
      </c>
      <c r="H13" s="138">
        <v>10</v>
      </c>
      <c r="I13" s="138"/>
      <c r="J13" s="139">
        <v>206750</v>
      </c>
      <c r="K13" s="192" t="s">
        <v>280</v>
      </c>
      <c r="L13" s="177">
        <v>250000</v>
      </c>
      <c r="M13" s="181"/>
      <c r="N13" s="140"/>
    </row>
    <row r="14" spans="1:14" ht="15.75" x14ac:dyDescent="0.25">
      <c r="A14" s="27"/>
      <c r="B14" s="137"/>
      <c r="C14" s="132"/>
      <c r="D14" s="137"/>
      <c r="E14" s="137"/>
      <c r="F14" s="132"/>
      <c r="G14" s="138"/>
      <c r="H14" s="138"/>
      <c r="I14" s="138"/>
      <c r="J14" s="139">
        <v>206750</v>
      </c>
      <c r="K14" s="192" t="s">
        <v>335</v>
      </c>
      <c r="L14" s="177">
        <v>250000</v>
      </c>
      <c r="M14" s="181"/>
      <c r="N14" s="140"/>
    </row>
    <row r="15" spans="1:14" ht="15.75" x14ac:dyDescent="0.25">
      <c r="A15" s="27"/>
      <c r="B15" s="137"/>
      <c r="C15" s="132"/>
      <c r="D15" s="137"/>
      <c r="E15" s="137"/>
      <c r="F15" s="132"/>
      <c r="G15" s="138"/>
      <c r="H15" s="138"/>
      <c r="I15" s="138"/>
      <c r="J15" s="139">
        <v>206750</v>
      </c>
      <c r="K15" s="192" t="s">
        <v>324</v>
      </c>
      <c r="L15" s="177">
        <v>250000</v>
      </c>
      <c r="M15" s="181"/>
      <c r="N15" s="140"/>
    </row>
    <row r="16" spans="1:14" ht="15.75" hidden="1" customHeight="1" x14ac:dyDescent="0.25">
      <c r="A16" s="27"/>
      <c r="B16" s="137"/>
      <c r="C16" s="132"/>
      <c r="D16" s="137"/>
      <c r="E16" s="137">
        <f>D16/2</f>
        <v>0</v>
      </c>
      <c r="F16" s="132"/>
      <c r="G16" s="138"/>
      <c r="H16" s="138"/>
      <c r="I16" s="138"/>
      <c r="J16" s="139"/>
      <c r="K16" s="192"/>
      <c r="L16" s="177"/>
      <c r="M16" s="181"/>
      <c r="N16" s="140"/>
    </row>
    <row r="17" spans="1:14" ht="15.75" hidden="1" customHeight="1" x14ac:dyDescent="0.25">
      <c r="A17" s="27"/>
      <c r="B17" s="137"/>
      <c r="C17" s="132"/>
      <c r="D17" s="137"/>
      <c r="E17" s="137">
        <f>D17/2</f>
        <v>0</v>
      </c>
      <c r="F17" s="132"/>
      <c r="G17" s="138"/>
      <c r="H17" s="138"/>
      <c r="I17" s="138"/>
      <c r="J17" s="139"/>
      <c r="K17" s="192"/>
      <c r="L17" s="177"/>
      <c r="M17" s="181"/>
      <c r="N17" s="140"/>
    </row>
    <row r="18" spans="1:14" ht="15.75" customHeight="1" x14ac:dyDescent="0.25">
      <c r="A18" s="27"/>
      <c r="B18" s="137"/>
      <c r="C18" s="132"/>
      <c r="D18" s="137"/>
      <c r="E18" s="137"/>
      <c r="F18" s="132"/>
      <c r="G18" s="138"/>
      <c r="H18" s="138"/>
      <c r="I18" s="138"/>
      <c r="J18" s="139"/>
      <c r="K18" s="192"/>
      <c r="L18" s="177"/>
      <c r="M18" s="181"/>
      <c r="N18" s="140"/>
    </row>
    <row r="19" spans="1:14" ht="31.5" x14ac:dyDescent="0.25">
      <c r="A19" s="27"/>
      <c r="B19" s="137"/>
      <c r="C19" s="132" t="s">
        <v>354</v>
      </c>
      <c r="D19" s="137">
        <v>2700000</v>
      </c>
      <c r="E19" s="137">
        <f>D19/2</f>
        <v>1350000</v>
      </c>
      <c r="F19" s="132" t="s">
        <v>350</v>
      </c>
      <c r="G19" s="138"/>
      <c r="H19" s="138"/>
      <c r="I19" s="138" t="s">
        <v>346</v>
      </c>
      <c r="J19" s="139">
        <v>125750</v>
      </c>
      <c r="K19" s="192" t="s">
        <v>443</v>
      </c>
      <c r="L19" s="177">
        <v>150000</v>
      </c>
      <c r="M19" s="139">
        <f>L19+L20+L21+L22+L24-E19</f>
        <v>0</v>
      </c>
      <c r="N19" s="140"/>
    </row>
    <row r="20" spans="1:14" ht="15.75" x14ac:dyDescent="0.25">
      <c r="A20" s="27"/>
      <c r="B20" s="137"/>
      <c r="C20" s="141"/>
      <c r="D20" s="175"/>
      <c r="E20" s="137"/>
      <c r="F20" s="141"/>
      <c r="G20" s="138"/>
      <c r="H20" s="138"/>
      <c r="I20" s="138"/>
      <c r="J20" s="139">
        <v>247250</v>
      </c>
      <c r="K20" s="192" t="s">
        <v>287</v>
      </c>
      <c r="L20" s="177">
        <v>300000</v>
      </c>
      <c r="M20" s="139"/>
      <c r="N20" s="140"/>
    </row>
    <row r="21" spans="1:14" ht="15.75" x14ac:dyDescent="0.25">
      <c r="A21" s="27"/>
      <c r="B21" s="137"/>
      <c r="C21" s="132"/>
      <c r="D21" s="137"/>
      <c r="E21" s="137"/>
      <c r="F21" s="132"/>
      <c r="G21" s="138"/>
      <c r="H21" s="138"/>
      <c r="I21" s="138"/>
      <c r="J21" s="139">
        <v>247250</v>
      </c>
      <c r="K21" s="192" t="s">
        <v>279</v>
      </c>
      <c r="L21" s="177">
        <v>300000</v>
      </c>
      <c r="M21" s="139"/>
      <c r="N21" s="140"/>
    </row>
    <row r="22" spans="1:14" ht="15.75" x14ac:dyDescent="0.25">
      <c r="A22" s="27"/>
      <c r="B22" s="137"/>
      <c r="C22" s="132"/>
      <c r="D22" s="137"/>
      <c r="E22" s="137"/>
      <c r="F22" s="132"/>
      <c r="G22" s="138"/>
      <c r="H22" s="138"/>
      <c r="I22" s="138"/>
      <c r="J22" s="139">
        <v>123625</v>
      </c>
      <c r="K22" s="192" t="s">
        <v>317</v>
      </c>
      <c r="L22" s="177">
        <v>300000</v>
      </c>
      <c r="M22" s="139"/>
      <c r="N22" s="140"/>
    </row>
    <row r="23" spans="1:14" ht="15.75" x14ac:dyDescent="0.25">
      <c r="A23" s="27"/>
      <c r="B23" s="137"/>
      <c r="C23" s="132"/>
      <c r="D23" s="137"/>
      <c r="E23" s="137"/>
      <c r="F23" s="132"/>
      <c r="G23" s="138"/>
      <c r="H23" s="138"/>
      <c r="I23" s="138"/>
      <c r="J23" s="139">
        <v>123625</v>
      </c>
      <c r="K23" s="192" t="s">
        <v>336</v>
      </c>
      <c r="L23" s="177"/>
      <c r="M23" s="139"/>
      <c r="N23" s="140"/>
    </row>
    <row r="24" spans="1:14" ht="15.75" x14ac:dyDescent="0.25">
      <c r="A24" s="27"/>
      <c r="B24" s="137"/>
      <c r="C24" s="132"/>
      <c r="D24" s="137"/>
      <c r="E24" s="137"/>
      <c r="F24" s="132"/>
      <c r="G24" s="138"/>
      <c r="H24" s="138"/>
      <c r="I24" s="138"/>
      <c r="J24" s="139">
        <v>247250</v>
      </c>
      <c r="K24" s="192" t="s">
        <v>329</v>
      </c>
      <c r="L24" s="177">
        <v>300000</v>
      </c>
      <c r="M24" s="139"/>
      <c r="N24" s="140"/>
    </row>
    <row r="25" spans="1:14" ht="15.75" hidden="1" customHeight="1" x14ac:dyDescent="0.25">
      <c r="A25" s="27"/>
      <c r="B25" s="137"/>
      <c r="C25" s="132"/>
      <c r="D25" s="137"/>
      <c r="E25" s="137">
        <f>D25/2</f>
        <v>0</v>
      </c>
      <c r="F25" s="132"/>
      <c r="G25" s="138"/>
      <c r="H25" s="138"/>
      <c r="I25" s="138"/>
      <c r="J25" s="139"/>
      <c r="K25" s="192"/>
      <c r="L25" s="177"/>
      <c r="M25" s="139"/>
      <c r="N25" s="140"/>
    </row>
    <row r="26" spans="1:14" ht="15.75" customHeight="1" x14ac:dyDescent="0.25">
      <c r="A26" s="27"/>
      <c r="B26" s="137"/>
      <c r="C26" s="141"/>
      <c r="D26" s="175"/>
      <c r="E26" s="137"/>
      <c r="F26" s="141"/>
      <c r="G26" s="138"/>
      <c r="H26" s="138"/>
      <c r="I26" s="138"/>
      <c r="J26" s="139"/>
      <c r="K26" s="192"/>
      <c r="L26" s="177"/>
      <c r="M26" s="139"/>
      <c r="N26" s="140"/>
    </row>
    <row r="27" spans="1:14" ht="31.5" x14ac:dyDescent="0.25">
      <c r="A27" s="27"/>
      <c r="B27" s="137"/>
      <c r="C27" s="141" t="s">
        <v>355</v>
      </c>
      <c r="D27" s="175">
        <v>1980000</v>
      </c>
      <c r="E27" s="137">
        <f>D27/2</f>
        <v>990000</v>
      </c>
      <c r="F27" s="141" t="s">
        <v>351</v>
      </c>
      <c r="G27" s="138"/>
      <c r="H27" s="138"/>
      <c r="I27" s="138" t="s">
        <v>346</v>
      </c>
      <c r="J27" s="139">
        <v>93350</v>
      </c>
      <c r="K27" s="192" t="s">
        <v>444</v>
      </c>
      <c r="L27" s="177">
        <v>110000</v>
      </c>
      <c r="M27" s="139">
        <f>L27+L28+L29+L30+L31-E27</f>
        <v>0</v>
      </c>
      <c r="N27" s="140"/>
    </row>
    <row r="28" spans="1:14" ht="15.75" x14ac:dyDescent="0.25">
      <c r="A28" s="27"/>
      <c r="B28" s="137"/>
      <c r="C28" s="132"/>
      <c r="D28" s="137"/>
      <c r="E28" s="137"/>
      <c r="F28" s="132"/>
      <c r="G28" s="138"/>
      <c r="H28" s="138"/>
      <c r="I28" s="138"/>
      <c r="J28" s="139">
        <v>182450</v>
      </c>
      <c r="K28" s="192" t="s">
        <v>288</v>
      </c>
      <c r="L28" s="177">
        <v>220000</v>
      </c>
      <c r="M28" s="139"/>
      <c r="N28" s="140"/>
    </row>
    <row r="29" spans="1:14" ht="15.75" x14ac:dyDescent="0.25">
      <c r="A29" s="27"/>
      <c r="B29" s="137"/>
      <c r="C29" s="132"/>
      <c r="D29" s="137"/>
      <c r="E29" s="137"/>
      <c r="F29" s="132"/>
      <c r="G29" s="138"/>
      <c r="H29" s="138"/>
      <c r="I29" s="138"/>
      <c r="J29" s="139">
        <v>182450</v>
      </c>
      <c r="K29" s="192" t="s">
        <v>319</v>
      </c>
      <c r="L29" s="177">
        <v>220000</v>
      </c>
      <c r="M29" s="139"/>
      <c r="N29" s="140"/>
    </row>
    <row r="30" spans="1:14" ht="15.75" x14ac:dyDescent="0.25">
      <c r="A30" s="27"/>
      <c r="B30" s="137"/>
      <c r="C30" s="132"/>
      <c r="D30" s="137"/>
      <c r="E30" s="137"/>
      <c r="F30" s="132"/>
      <c r="G30" s="138"/>
      <c r="H30" s="138"/>
      <c r="I30" s="138"/>
      <c r="J30" s="139">
        <v>182450</v>
      </c>
      <c r="K30" s="192" t="s">
        <v>327</v>
      </c>
      <c r="L30" s="177">
        <v>220000</v>
      </c>
      <c r="M30" s="139"/>
      <c r="N30" s="140"/>
    </row>
    <row r="31" spans="1:14" ht="31.5" x14ac:dyDescent="0.25">
      <c r="A31" s="27"/>
      <c r="B31" s="137"/>
      <c r="C31" s="132"/>
      <c r="D31" s="137"/>
      <c r="E31" s="137"/>
      <c r="F31" s="132"/>
      <c r="G31" s="138"/>
      <c r="H31" s="138"/>
      <c r="I31" s="138"/>
      <c r="J31" s="139">
        <v>100000</v>
      </c>
      <c r="K31" s="192" t="s">
        <v>570</v>
      </c>
      <c r="L31" s="177">
        <v>220000</v>
      </c>
      <c r="M31" s="139"/>
      <c r="N31" s="140"/>
    </row>
    <row r="32" spans="1:14" ht="15.75" hidden="1" customHeight="1" x14ac:dyDescent="0.25">
      <c r="A32" s="27"/>
      <c r="B32" s="137"/>
      <c r="C32" s="132"/>
      <c r="D32" s="137"/>
      <c r="E32" s="137">
        <f>D32/2</f>
        <v>0</v>
      </c>
      <c r="F32" s="132"/>
      <c r="G32" s="138"/>
      <c r="H32" s="138"/>
      <c r="I32" s="138"/>
      <c r="J32" s="139"/>
      <c r="K32" s="192"/>
      <c r="L32" s="177"/>
      <c r="M32" s="139"/>
      <c r="N32" s="140"/>
    </row>
    <row r="33" spans="1:14" ht="15.75" hidden="1" customHeight="1" x14ac:dyDescent="0.25">
      <c r="A33" s="27"/>
      <c r="B33" s="137"/>
      <c r="C33" s="141"/>
      <c r="D33" s="175"/>
      <c r="E33" s="137">
        <f>D33/2</f>
        <v>0</v>
      </c>
      <c r="F33" s="141"/>
      <c r="G33" s="138"/>
      <c r="H33" s="138"/>
      <c r="I33" s="138"/>
      <c r="J33" s="139"/>
      <c r="K33" s="192"/>
      <c r="L33" s="177"/>
      <c r="M33" s="139"/>
      <c r="N33" s="140"/>
    </row>
    <row r="34" spans="1:14" ht="15.75" customHeight="1" x14ac:dyDescent="0.25">
      <c r="A34" s="27"/>
      <c r="B34" s="137"/>
      <c r="C34" s="141"/>
      <c r="D34" s="175"/>
      <c r="E34" s="137"/>
      <c r="F34" s="141"/>
      <c r="G34" s="138"/>
      <c r="H34" s="138"/>
      <c r="I34" s="138"/>
      <c r="J34" s="139"/>
      <c r="K34" s="192"/>
      <c r="L34" s="177"/>
      <c r="M34" s="139"/>
      <c r="N34" s="140"/>
    </row>
    <row r="35" spans="1:14" ht="31.5" x14ac:dyDescent="0.25">
      <c r="A35" s="27"/>
      <c r="B35" s="137"/>
      <c r="C35" s="132" t="s">
        <v>213</v>
      </c>
      <c r="D35" s="137">
        <v>1503000</v>
      </c>
      <c r="E35" s="137">
        <f>D35/2</f>
        <v>751500</v>
      </c>
      <c r="F35" s="132" t="s">
        <v>352</v>
      </c>
      <c r="G35" s="138"/>
      <c r="H35" s="138"/>
      <c r="I35" s="138" t="s">
        <v>346</v>
      </c>
      <c r="J35" s="139">
        <v>71885</v>
      </c>
      <c r="K35" s="192" t="s">
        <v>445</v>
      </c>
      <c r="L35" s="177">
        <v>83500</v>
      </c>
      <c r="M35" s="139">
        <f>L35+L36+L37+L38+L39-E35</f>
        <v>0</v>
      </c>
      <c r="N35" s="140"/>
    </row>
    <row r="36" spans="1:14" ht="15.75" x14ac:dyDescent="0.25">
      <c r="A36" s="27"/>
      <c r="B36" s="137"/>
      <c r="C36" s="141"/>
      <c r="D36" s="175"/>
      <c r="E36" s="137"/>
      <c r="F36" s="141"/>
      <c r="G36" s="138"/>
      <c r="H36" s="138"/>
      <c r="I36" s="138"/>
      <c r="J36" s="139">
        <v>139520</v>
      </c>
      <c r="K36" s="192" t="s">
        <v>286</v>
      </c>
      <c r="L36" s="177">
        <v>167000</v>
      </c>
      <c r="M36" s="139"/>
      <c r="N36" s="140"/>
    </row>
    <row r="37" spans="1:14" ht="15.75" x14ac:dyDescent="0.25">
      <c r="A37" s="27"/>
      <c r="B37" s="137"/>
      <c r="C37" s="141"/>
      <c r="D37" s="175"/>
      <c r="E37" s="137"/>
      <c r="F37" s="141"/>
      <c r="G37" s="138"/>
      <c r="H37" s="138"/>
      <c r="I37" s="138"/>
      <c r="J37" s="139">
        <v>139520</v>
      </c>
      <c r="K37" s="192" t="s">
        <v>278</v>
      </c>
      <c r="L37" s="177">
        <v>167000</v>
      </c>
      <c r="M37" s="139"/>
      <c r="N37" s="140"/>
    </row>
    <row r="38" spans="1:14" ht="15.75" x14ac:dyDescent="0.25">
      <c r="A38" s="27"/>
      <c r="B38" s="137"/>
      <c r="D38" s="175"/>
      <c r="E38" s="137"/>
      <c r="G38" s="138"/>
      <c r="H38" s="138"/>
      <c r="I38" s="138"/>
      <c r="J38" s="139">
        <v>139520</v>
      </c>
      <c r="K38" s="192" t="s">
        <v>316</v>
      </c>
      <c r="L38" s="177">
        <v>167000</v>
      </c>
      <c r="M38" s="139"/>
      <c r="N38" s="140"/>
    </row>
    <row r="39" spans="1:14" ht="15.75" x14ac:dyDescent="0.25">
      <c r="A39" s="27"/>
      <c r="B39" s="137"/>
      <c r="D39" s="175"/>
      <c r="E39" s="137"/>
      <c r="G39" s="138"/>
      <c r="H39" s="138"/>
      <c r="I39" s="138"/>
      <c r="J39" s="139">
        <v>139520</v>
      </c>
      <c r="K39" s="192" t="s">
        <v>430</v>
      </c>
      <c r="L39" s="177">
        <v>167000</v>
      </c>
      <c r="M39" s="139"/>
      <c r="N39" s="140"/>
    </row>
    <row r="40" spans="1:14" ht="15.75" x14ac:dyDescent="0.25">
      <c r="A40" s="27"/>
      <c r="B40" s="137"/>
      <c r="D40" s="175"/>
      <c r="E40" s="137"/>
      <c r="G40" s="138"/>
      <c r="H40" s="138"/>
      <c r="I40" s="138"/>
      <c r="J40" s="139"/>
      <c r="K40" s="192"/>
      <c r="L40" s="177"/>
      <c r="M40" s="139"/>
      <c r="N40" s="140"/>
    </row>
    <row r="41" spans="1:14" ht="31.5" x14ac:dyDescent="0.25">
      <c r="A41" s="27"/>
      <c r="B41" s="137"/>
      <c r="C41" s="132" t="s">
        <v>99</v>
      </c>
      <c r="D41" s="137">
        <v>1350000</v>
      </c>
      <c r="E41" s="137">
        <f>D41/2</f>
        <v>675000</v>
      </c>
      <c r="F41" s="132" t="s">
        <v>353</v>
      </c>
      <c r="G41" s="138"/>
      <c r="H41" s="138"/>
      <c r="I41" s="138" t="s">
        <v>346</v>
      </c>
      <c r="J41" s="139">
        <v>65000</v>
      </c>
      <c r="K41" s="192" t="s">
        <v>446</v>
      </c>
      <c r="L41" s="177">
        <v>75000</v>
      </c>
      <c r="M41" s="139">
        <f>L41+L42+L43+L44+L45-E41</f>
        <v>0</v>
      </c>
      <c r="N41" s="140"/>
    </row>
    <row r="42" spans="1:14" ht="15.75" x14ac:dyDescent="0.25">
      <c r="A42" s="27"/>
      <c r="B42" s="137"/>
      <c r="C42" s="132"/>
      <c r="D42" s="137"/>
      <c r="E42" s="137"/>
      <c r="F42" s="132"/>
      <c r="G42" s="138"/>
      <c r="H42" s="138"/>
      <c r="I42" s="138"/>
      <c r="J42" s="139">
        <v>125750</v>
      </c>
      <c r="K42" s="192" t="s">
        <v>290</v>
      </c>
      <c r="L42" s="177">
        <v>150000</v>
      </c>
      <c r="M42" s="139"/>
      <c r="N42" s="140"/>
    </row>
    <row r="43" spans="1:14" ht="15.75" x14ac:dyDescent="0.25">
      <c r="A43" s="27"/>
      <c r="B43" s="137"/>
      <c r="C43" s="132"/>
      <c r="D43" s="137"/>
      <c r="E43" s="137"/>
      <c r="F43" s="132"/>
      <c r="G43" s="138"/>
      <c r="H43" s="138"/>
      <c r="I43" s="138"/>
      <c r="J43" s="139">
        <v>125750</v>
      </c>
      <c r="K43" s="192" t="s">
        <v>289</v>
      </c>
      <c r="L43" s="177">
        <v>150000</v>
      </c>
      <c r="M43" s="139"/>
      <c r="N43" s="140"/>
    </row>
    <row r="44" spans="1:14" ht="15.75" x14ac:dyDescent="0.25">
      <c r="A44" s="27"/>
      <c r="B44" s="137"/>
      <c r="C44" s="132"/>
      <c r="D44" s="137"/>
      <c r="E44" s="137"/>
      <c r="F44" s="132"/>
      <c r="G44" s="138"/>
      <c r="H44" s="138"/>
      <c r="I44" s="138"/>
      <c r="J44" s="139">
        <v>125750</v>
      </c>
      <c r="K44" s="192" t="s">
        <v>571</v>
      </c>
      <c r="L44" s="177">
        <v>150000</v>
      </c>
      <c r="M44" s="139"/>
      <c r="N44" s="140"/>
    </row>
    <row r="45" spans="1:14" ht="15.75" x14ac:dyDescent="0.25">
      <c r="A45" s="27"/>
      <c r="B45" s="137"/>
      <c r="D45" s="175"/>
      <c r="E45" s="137"/>
      <c r="G45" s="138"/>
      <c r="H45" s="138"/>
      <c r="I45" s="138"/>
      <c r="J45" s="139">
        <v>125750</v>
      </c>
      <c r="K45" s="192" t="s">
        <v>572</v>
      </c>
      <c r="L45" s="177">
        <v>150000</v>
      </c>
      <c r="M45" s="139"/>
      <c r="N45" s="140"/>
    </row>
    <row r="46" spans="1:14" ht="15.75" x14ac:dyDescent="0.25">
      <c r="A46" s="27"/>
      <c r="B46" s="137"/>
      <c r="D46" s="175"/>
      <c r="E46" s="137"/>
      <c r="G46" s="138"/>
      <c r="H46" s="138"/>
      <c r="I46" s="138"/>
      <c r="J46" s="139"/>
      <c r="K46" s="192"/>
      <c r="L46" s="177"/>
      <c r="M46" s="139"/>
      <c r="N46" s="140"/>
    </row>
    <row r="47" spans="1:14" ht="15.75" x14ac:dyDescent="0.25">
      <c r="A47" s="27"/>
      <c r="B47" s="137"/>
      <c r="C47" s="132"/>
      <c r="D47" s="137"/>
      <c r="E47" s="137"/>
      <c r="F47" s="132" t="s">
        <v>347</v>
      </c>
      <c r="G47" s="138"/>
      <c r="H47" s="138"/>
      <c r="I47" s="138" t="s">
        <v>216</v>
      </c>
      <c r="J47" s="139">
        <v>27665</v>
      </c>
      <c r="K47" s="192" t="s">
        <v>573</v>
      </c>
      <c r="L47" s="177"/>
      <c r="M47" s="139"/>
      <c r="N47" s="140"/>
    </row>
    <row r="48" spans="1:14" ht="15.75" x14ac:dyDescent="0.25">
      <c r="A48" s="27"/>
      <c r="B48" s="137"/>
      <c r="C48" s="132"/>
      <c r="D48" s="137"/>
      <c r="E48" s="137"/>
      <c r="F48" s="132"/>
      <c r="G48" s="138"/>
      <c r="H48" s="138"/>
      <c r="I48" s="138"/>
      <c r="J48" s="139">
        <v>76580</v>
      </c>
      <c r="K48" s="192" t="s">
        <v>282</v>
      </c>
      <c r="L48" s="177"/>
      <c r="M48" s="139"/>
      <c r="N48" s="140"/>
    </row>
    <row r="49" spans="1:15" ht="15.75" x14ac:dyDescent="0.25">
      <c r="A49" s="27"/>
      <c r="B49" s="137"/>
      <c r="C49" s="132"/>
      <c r="D49" s="137"/>
      <c r="E49" s="137"/>
      <c r="F49" s="132"/>
      <c r="G49" s="138"/>
      <c r="H49" s="138"/>
      <c r="I49" s="138"/>
      <c r="J49" s="139">
        <v>76580</v>
      </c>
      <c r="K49" s="192" t="s">
        <v>320</v>
      </c>
      <c r="L49" s="177"/>
      <c r="M49" s="139"/>
      <c r="N49" s="140"/>
    </row>
    <row r="50" spans="1:15" ht="15.75" x14ac:dyDescent="0.25">
      <c r="A50" s="27"/>
      <c r="B50" s="137"/>
      <c r="C50" s="132"/>
      <c r="D50" s="137"/>
      <c r="E50" s="137"/>
      <c r="F50" s="132"/>
      <c r="G50" s="138"/>
      <c r="H50" s="138"/>
      <c r="I50" s="138"/>
      <c r="J50" s="139">
        <v>76580</v>
      </c>
      <c r="K50" s="192" t="s">
        <v>330</v>
      </c>
      <c r="L50" s="177"/>
      <c r="M50" s="139"/>
      <c r="N50" s="140"/>
    </row>
    <row r="51" spans="1:15" ht="15.75" x14ac:dyDescent="0.25">
      <c r="A51" s="27"/>
      <c r="B51" s="137"/>
      <c r="C51" s="132"/>
      <c r="D51" s="137"/>
      <c r="E51" s="137"/>
      <c r="F51" s="132"/>
      <c r="G51" s="138"/>
      <c r="H51" s="138"/>
      <c r="I51" s="138"/>
      <c r="J51" s="139"/>
      <c r="K51" s="192" t="s">
        <v>435</v>
      </c>
      <c r="L51" s="177"/>
      <c r="M51" s="139"/>
      <c r="N51" s="140"/>
    </row>
    <row r="52" spans="1:15" ht="47.25" x14ac:dyDescent="0.25">
      <c r="A52" s="27"/>
      <c r="B52" s="137"/>
      <c r="C52" s="132"/>
      <c r="D52" s="137"/>
      <c r="E52" s="137"/>
      <c r="F52" s="132" t="s">
        <v>348</v>
      </c>
      <c r="G52" s="138"/>
      <c r="H52" s="138"/>
      <c r="I52" s="138" t="s">
        <v>217</v>
      </c>
      <c r="J52" s="139"/>
      <c r="K52" s="192"/>
      <c r="L52" s="177"/>
      <c r="M52" s="139"/>
      <c r="N52" s="140"/>
    </row>
    <row r="53" spans="1:15" ht="15.75" x14ac:dyDescent="0.25">
      <c r="A53" s="27"/>
      <c r="B53" s="137"/>
      <c r="C53" s="132"/>
      <c r="D53" s="137"/>
      <c r="E53" s="137"/>
      <c r="F53" s="132"/>
      <c r="G53" s="138"/>
      <c r="H53" s="138"/>
      <c r="I53" s="138"/>
      <c r="J53" s="139">
        <v>54350</v>
      </c>
      <c r="K53" s="192" t="s">
        <v>294</v>
      </c>
      <c r="L53" s="177"/>
      <c r="M53" s="139"/>
      <c r="N53" s="140"/>
    </row>
    <row r="54" spans="1:15" ht="15.75" x14ac:dyDescent="0.25">
      <c r="A54" s="27"/>
      <c r="B54" s="137"/>
      <c r="C54" s="132"/>
      <c r="D54" s="137"/>
      <c r="E54" s="137"/>
      <c r="F54" s="132"/>
      <c r="G54" s="138"/>
      <c r="H54" s="138"/>
      <c r="I54" s="138"/>
      <c r="J54" s="139">
        <v>108700</v>
      </c>
      <c r="K54" s="192" t="s">
        <v>283</v>
      </c>
      <c r="L54" s="177"/>
      <c r="M54" s="139"/>
      <c r="N54" s="140"/>
    </row>
    <row r="55" spans="1:15" ht="15.75" x14ac:dyDescent="0.25">
      <c r="A55" s="27"/>
      <c r="B55" s="137"/>
      <c r="C55" s="132"/>
      <c r="D55" s="137"/>
      <c r="E55" s="137"/>
      <c r="F55" s="132"/>
      <c r="G55" s="138"/>
      <c r="H55" s="138"/>
      <c r="I55" s="138"/>
      <c r="J55" s="139">
        <v>108700</v>
      </c>
      <c r="K55" s="192" t="s">
        <v>323</v>
      </c>
      <c r="L55" s="177"/>
      <c r="M55" s="139"/>
      <c r="N55" s="140"/>
    </row>
    <row r="56" spans="1:15" ht="15.75" x14ac:dyDescent="0.25">
      <c r="A56" s="27"/>
      <c r="B56" s="137"/>
      <c r="C56" s="132"/>
      <c r="D56" s="137"/>
      <c r="E56" s="137"/>
      <c r="F56" s="132"/>
      <c r="G56" s="138"/>
      <c r="H56" s="138"/>
      <c r="I56" s="138"/>
      <c r="J56" s="139">
        <v>108700</v>
      </c>
      <c r="K56" s="192" t="s">
        <v>332</v>
      </c>
      <c r="L56" s="177"/>
      <c r="M56" s="139"/>
      <c r="N56" s="140"/>
    </row>
    <row r="57" spans="1:15" ht="15.75" x14ac:dyDescent="0.25">
      <c r="A57" s="27"/>
      <c r="B57" s="137"/>
      <c r="C57" s="132"/>
      <c r="D57" s="137"/>
      <c r="E57" s="137"/>
      <c r="F57" s="132"/>
      <c r="G57" s="138"/>
      <c r="H57" s="138"/>
      <c r="I57" s="138"/>
      <c r="J57" s="139"/>
      <c r="K57" s="192" t="s">
        <v>434</v>
      </c>
      <c r="L57" s="177"/>
      <c r="M57" s="139"/>
      <c r="N57" s="140"/>
    </row>
    <row r="58" spans="1:15" ht="15.75" x14ac:dyDescent="0.25">
      <c r="A58" s="27"/>
      <c r="B58" s="24"/>
      <c r="C58" s="142" t="s">
        <v>218</v>
      </c>
      <c r="D58" s="91">
        <v>836451</v>
      </c>
      <c r="E58" s="209">
        <f>D58/2</f>
        <v>418225.5</v>
      </c>
      <c r="F58" s="142"/>
      <c r="G58" s="138" t="s">
        <v>215</v>
      </c>
      <c r="H58" s="138">
        <v>10</v>
      </c>
      <c r="I58" s="138"/>
      <c r="J58" s="139"/>
      <c r="K58" s="192"/>
      <c r="L58" s="177"/>
      <c r="M58" s="139"/>
      <c r="N58" s="27"/>
      <c r="O58" s="143"/>
    </row>
    <row r="59" spans="1:15" ht="47.25" x14ac:dyDescent="0.25">
      <c r="A59" s="27"/>
      <c r="B59" s="24"/>
      <c r="C59" s="50"/>
      <c r="D59" s="24"/>
      <c r="E59" s="137"/>
      <c r="F59" s="50" t="s">
        <v>348</v>
      </c>
      <c r="G59" s="138"/>
      <c r="H59" s="138"/>
      <c r="I59" s="138" t="s">
        <v>219</v>
      </c>
      <c r="J59" s="139">
        <v>17121</v>
      </c>
      <c r="K59" s="192" t="s">
        <v>296</v>
      </c>
      <c r="L59" s="177">
        <v>17121</v>
      </c>
      <c r="M59" s="139"/>
      <c r="N59" s="27"/>
      <c r="O59" s="143"/>
    </row>
    <row r="60" spans="1:15" ht="15.75" x14ac:dyDescent="0.25">
      <c r="A60" s="27"/>
      <c r="B60" s="24"/>
      <c r="C60" s="142"/>
      <c r="D60" s="24"/>
      <c r="E60" s="137"/>
      <c r="F60" s="142"/>
      <c r="G60" s="138"/>
      <c r="H60" s="138"/>
      <c r="I60" s="138"/>
      <c r="J60" s="139">
        <v>34241</v>
      </c>
      <c r="K60" s="192" t="s">
        <v>284</v>
      </c>
      <c r="L60" s="177">
        <v>34241</v>
      </c>
      <c r="M60" s="139"/>
      <c r="N60" s="27"/>
      <c r="O60" s="143"/>
    </row>
    <row r="61" spans="1:15" ht="15.75" x14ac:dyDescent="0.25">
      <c r="A61" s="27"/>
      <c r="B61" s="24"/>
      <c r="C61" s="142"/>
      <c r="D61" s="24"/>
      <c r="E61" s="137"/>
      <c r="F61" s="142"/>
      <c r="G61" s="138"/>
      <c r="H61" s="138"/>
      <c r="I61" s="138"/>
      <c r="J61" s="139">
        <v>34241</v>
      </c>
      <c r="K61" s="192" t="s">
        <v>322</v>
      </c>
      <c r="L61" s="177">
        <v>34241</v>
      </c>
      <c r="M61" s="139"/>
      <c r="N61" s="27"/>
      <c r="O61" s="143"/>
    </row>
    <row r="62" spans="1:15" ht="15.75" x14ac:dyDescent="0.25">
      <c r="A62" s="27"/>
      <c r="B62" s="24"/>
      <c r="C62" s="142"/>
      <c r="D62" s="24"/>
      <c r="E62" s="137"/>
      <c r="F62" s="142"/>
      <c r="G62" s="138"/>
      <c r="H62" s="138"/>
      <c r="I62" s="138"/>
      <c r="J62" s="139">
        <v>34241</v>
      </c>
      <c r="K62" s="192" t="s">
        <v>334</v>
      </c>
      <c r="L62" s="177">
        <v>34241</v>
      </c>
      <c r="M62" s="139"/>
      <c r="N62" s="27"/>
      <c r="O62" s="143"/>
    </row>
    <row r="63" spans="1:15" ht="15.75" x14ac:dyDescent="0.25">
      <c r="A63" s="27"/>
      <c r="B63" s="24"/>
      <c r="C63" s="142"/>
      <c r="D63" s="24"/>
      <c r="E63" s="137"/>
      <c r="F63" s="142"/>
      <c r="G63" s="138"/>
      <c r="H63" s="138"/>
      <c r="I63" s="138"/>
      <c r="J63" s="139"/>
      <c r="K63" s="192" t="s">
        <v>431</v>
      </c>
      <c r="L63" s="177">
        <v>34241</v>
      </c>
      <c r="M63" s="139"/>
      <c r="N63" s="27"/>
      <c r="O63" s="143"/>
    </row>
    <row r="64" spans="1:15" ht="15.75" x14ac:dyDescent="0.25">
      <c r="A64" s="27"/>
      <c r="B64" s="24"/>
      <c r="C64" s="142"/>
      <c r="D64" s="24"/>
      <c r="E64" s="137"/>
      <c r="F64" s="142"/>
      <c r="G64" s="138"/>
      <c r="H64" s="138"/>
      <c r="I64" s="138"/>
      <c r="J64" s="139"/>
      <c r="K64" s="192"/>
      <c r="L64" s="177"/>
      <c r="M64" s="139"/>
      <c r="N64" s="27"/>
      <c r="O64" s="143"/>
    </row>
    <row r="65" spans="1:15" ht="15.75" x14ac:dyDescent="0.25">
      <c r="A65" s="27"/>
      <c r="B65" s="24"/>
      <c r="C65" s="50"/>
      <c r="D65" s="24"/>
      <c r="E65" s="137"/>
      <c r="F65" s="132" t="s">
        <v>347</v>
      </c>
      <c r="G65" s="138"/>
      <c r="H65" s="138"/>
      <c r="I65" s="138" t="s">
        <v>220</v>
      </c>
      <c r="J65" s="139">
        <v>29349</v>
      </c>
      <c r="K65" s="192" t="s">
        <v>293</v>
      </c>
      <c r="L65" s="177">
        <v>29349</v>
      </c>
      <c r="M65" s="139"/>
      <c r="N65" s="27"/>
      <c r="O65" s="143"/>
    </row>
    <row r="66" spans="1:15" ht="15.75" x14ac:dyDescent="0.25">
      <c r="A66" s="27"/>
      <c r="B66" s="24"/>
      <c r="C66" s="142"/>
      <c r="D66" s="24"/>
      <c r="E66" s="137"/>
      <c r="F66" s="142"/>
      <c r="G66" s="138"/>
      <c r="H66" s="138"/>
      <c r="I66" s="138"/>
      <c r="J66" s="139">
        <v>58698</v>
      </c>
      <c r="K66" s="192" t="s">
        <v>281</v>
      </c>
      <c r="L66" s="177">
        <v>58698</v>
      </c>
      <c r="M66" s="139"/>
      <c r="N66" s="27"/>
      <c r="O66" s="143"/>
    </row>
    <row r="67" spans="1:15" ht="15.75" x14ac:dyDescent="0.25">
      <c r="A67" s="27"/>
      <c r="B67" s="24"/>
      <c r="C67" s="142"/>
      <c r="D67" s="24"/>
      <c r="E67" s="137"/>
      <c r="F67" s="142"/>
      <c r="G67" s="138"/>
      <c r="H67" s="138"/>
      <c r="I67" s="138"/>
      <c r="J67" s="139">
        <v>58698</v>
      </c>
      <c r="K67" s="192" t="s">
        <v>326</v>
      </c>
      <c r="L67" s="177">
        <v>58698</v>
      </c>
      <c r="M67" s="139"/>
      <c r="N67" s="27"/>
      <c r="O67" s="143"/>
    </row>
    <row r="68" spans="1:15" ht="15.75" x14ac:dyDescent="0.25">
      <c r="A68" s="27"/>
      <c r="B68" s="24"/>
      <c r="C68" s="142"/>
      <c r="D68" s="24"/>
      <c r="E68" s="137"/>
      <c r="F68" s="142"/>
      <c r="G68" s="138"/>
      <c r="H68" s="138"/>
      <c r="I68" s="138"/>
      <c r="J68" s="139">
        <v>58698</v>
      </c>
      <c r="K68" s="192" t="s">
        <v>331</v>
      </c>
      <c r="L68" s="177">
        <v>58698</v>
      </c>
      <c r="M68" s="139"/>
      <c r="N68" s="27"/>
      <c r="O68" s="143"/>
    </row>
    <row r="69" spans="1:15" ht="15.75" x14ac:dyDescent="0.25">
      <c r="A69" s="27"/>
      <c r="B69" s="24"/>
      <c r="C69" s="142"/>
      <c r="D69" s="24"/>
      <c r="E69" s="137"/>
      <c r="F69" s="142"/>
      <c r="G69" s="138"/>
      <c r="H69" s="138"/>
      <c r="I69" s="138"/>
      <c r="J69" s="139"/>
      <c r="K69" s="192" t="s">
        <v>433</v>
      </c>
      <c r="L69" s="177">
        <v>58698</v>
      </c>
      <c r="M69" s="139"/>
      <c r="N69" s="27"/>
      <c r="O69" s="143"/>
    </row>
    <row r="70" spans="1:15" ht="15.75" x14ac:dyDescent="0.25">
      <c r="A70" s="27"/>
      <c r="B70" s="24"/>
      <c r="C70" s="142"/>
      <c r="D70" s="24"/>
      <c r="E70" s="137"/>
      <c r="F70" s="142"/>
      <c r="G70" s="138"/>
      <c r="H70" s="138"/>
      <c r="I70" s="138"/>
      <c r="J70" s="139"/>
      <c r="K70" s="192"/>
      <c r="L70" s="177"/>
      <c r="M70" s="139"/>
      <c r="N70" s="27"/>
      <c r="O70" s="143"/>
    </row>
    <row r="71" spans="1:15" ht="47.25" x14ac:dyDescent="0.25">
      <c r="A71" s="27"/>
      <c r="B71" s="24"/>
      <c r="C71" s="142" t="s">
        <v>221</v>
      </c>
      <c r="D71" s="91">
        <v>146745</v>
      </c>
      <c r="E71" s="209">
        <f>D71/2</f>
        <v>73372.5</v>
      </c>
      <c r="F71" s="50" t="s">
        <v>348</v>
      </c>
      <c r="G71" s="138" t="s">
        <v>215</v>
      </c>
      <c r="H71" s="138">
        <v>10</v>
      </c>
      <c r="I71" s="138" t="s">
        <v>389</v>
      </c>
      <c r="J71" s="139">
        <v>8153</v>
      </c>
      <c r="K71" s="192" t="s">
        <v>295</v>
      </c>
      <c r="L71" s="177">
        <v>8153</v>
      </c>
      <c r="M71" s="139"/>
      <c r="N71" s="27"/>
    </row>
    <row r="72" spans="1:15" ht="15.75" x14ac:dyDescent="0.25">
      <c r="A72" s="27"/>
      <c r="B72" s="24"/>
      <c r="C72" s="142"/>
      <c r="D72" s="24"/>
      <c r="E72" s="148"/>
      <c r="F72" s="142"/>
      <c r="G72" s="138"/>
      <c r="H72" s="138"/>
      <c r="I72" s="138"/>
      <c r="J72" s="139">
        <v>16305</v>
      </c>
      <c r="K72" s="192" t="s">
        <v>285</v>
      </c>
      <c r="L72" s="177">
        <v>16305</v>
      </c>
      <c r="M72" s="139"/>
      <c r="N72" s="27"/>
    </row>
    <row r="73" spans="1:15" ht="15.75" x14ac:dyDescent="0.25">
      <c r="A73" s="27"/>
      <c r="B73" s="24"/>
      <c r="C73" s="142"/>
      <c r="D73" s="24"/>
      <c r="E73" s="148"/>
      <c r="F73" s="142"/>
      <c r="G73" s="138"/>
      <c r="H73" s="138"/>
      <c r="I73" s="138"/>
      <c r="J73" s="139">
        <v>16305</v>
      </c>
      <c r="K73" s="192" t="s">
        <v>321</v>
      </c>
      <c r="L73" s="177">
        <v>16305</v>
      </c>
      <c r="M73" s="139"/>
      <c r="N73" s="27"/>
    </row>
    <row r="74" spans="1:15" ht="15.75" x14ac:dyDescent="0.25">
      <c r="A74" s="27"/>
      <c r="B74" s="24"/>
      <c r="C74" s="142"/>
      <c r="D74" s="24"/>
      <c r="E74" s="148"/>
      <c r="F74" s="142"/>
      <c r="G74" s="138"/>
      <c r="H74" s="138"/>
      <c r="I74" s="138"/>
      <c r="J74" s="139">
        <v>16305</v>
      </c>
      <c r="K74" s="192" t="s">
        <v>333</v>
      </c>
      <c r="L74" s="177">
        <v>16305</v>
      </c>
      <c r="M74" s="139"/>
      <c r="N74" s="27"/>
    </row>
    <row r="75" spans="1:15" ht="15.75" x14ac:dyDescent="0.25">
      <c r="A75" s="27"/>
      <c r="B75" s="24"/>
      <c r="C75" s="142"/>
      <c r="D75" s="24"/>
      <c r="E75" s="148"/>
      <c r="F75" s="142"/>
      <c r="G75" s="138"/>
      <c r="H75" s="138"/>
      <c r="I75" s="138"/>
      <c r="J75" s="139"/>
      <c r="K75" s="192" t="s">
        <v>432</v>
      </c>
      <c r="L75" s="177">
        <v>16305</v>
      </c>
      <c r="M75" s="139"/>
      <c r="N75" s="27"/>
    </row>
    <row r="76" spans="1:15" ht="15.75" x14ac:dyDescent="0.25">
      <c r="A76" s="27"/>
      <c r="B76" s="24"/>
      <c r="C76" s="142" t="s">
        <v>22</v>
      </c>
      <c r="D76" s="91">
        <v>162000</v>
      </c>
      <c r="E76" s="148">
        <f>D76/2</f>
        <v>81000</v>
      </c>
      <c r="F76" s="50" t="s">
        <v>387</v>
      </c>
      <c r="G76" s="138" t="s">
        <v>215</v>
      </c>
      <c r="H76" s="138">
        <v>10</v>
      </c>
      <c r="I76" s="138" t="s">
        <v>388</v>
      </c>
      <c r="J76" s="139">
        <v>5315.29</v>
      </c>
      <c r="K76" s="193" t="s">
        <v>337</v>
      </c>
      <c r="L76" s="177">
        <v>5315.29</v>
      </c>
      <c r="M76" s="139">
        <f>L76+L77+L78+L79+L80-E76</f>
        <v>-13425.050000000003</v>
      </c>
      <c r="N76" s="140"/>
    </row>
    <row r="77" spans="1:15" ht="15.75" x14ac:dyDescent="0.25">
      <c r="A77" s="27"/>
      <c r="B77" s="24"/>
      <c r="C77" s="142"/>
      <c r="D77" s="24"/>
      <c r="E77" s="148"/>
      <c r="F77" s="142"/>
      <c r="G77" s="138"/>
      <c r="H77" s="138"/>
      <c r="I77" s="138"/>
      <c r="J77" s="139">
        <v>12091.31</v>
      </c>
      <c r="K77" s="193" t="s">
        <v>337</v>
      </c>
      <c r="L77" s="177">
        <v>12091.31</v>
      </c>
      <c r="M77" s="139"/>
      <c r="N77" s="140"/>
    </row>
    <row r="78" spans="1:15" ht="15.75" x14ac:dyDescent="0.25">
      <c r="A78" s="27"/>
      <c r="B78" s="24"/>
      <c r="C78" s="142"/>
      <c r="D78" s="24"/>
      <c r="E78" s="148"/>
      <c r="F78" s="142"/>
      <c r="G78" s="138"/>
      <c r="H78" s="138"/>
      <c r="I78" s="138"/>
      <c r="J78" s="139">
        <v>14823.26</v>
      </c>
      <c r="K78" s="193" t="s">
        <v>337</v>
      </c>
      <c r="L78" s="177">
        <v>14823.26</v>
      </c>
      <c r="M78" s="139"/>
      <c r="N78" s="140"/>
    </row>
    <row r="79" spans="1:15" ht="15.75" x14ac:dyDescent="0.25">
      <c r="A79" s="27"/>
      <c r="B79" s="24"/>
      <c r="C79" s="142"/>
      <c r="D79" s="24"/>
      <c r="E79" s="148"/>
      <c r="F79" s="142"/>
      <c r="G79" s="138"/>
      <c r="H79" s="138"/>
      <c r="I79" s="138"/>
      <c r="J79" s="139">
        <v>18313.39</v>
      </c>
      <c r="K79" s="193" t="s">
        <v>337</v>
      </c>
      <c r="L79" s="177">
        <v>16003.39</v>
      </c>
      <c r="M79" s="139"/>
      <c r="N79" s="140"/>
    </row>
    <row r="80" spans="1:15" ht="15.75" x14ac:dyDescent="0.25">
      <c r="A80" s="27"/>
      <c r="B80" s="24"/>
      <c r="C80" s="142"/>
      <c r="D80" s="24"/>
      <c r="E80" s="148"/>
      <c r="F80" s="142"/>
      <c r="G80" s="138"/>
      <c r="H80" s="138"/>
      <c r="I80" s="138"/>
      <c r="J80" s="139">
        <v>5383.38</v>
      </c>
      <c r="K80" s="193" t="s">
        <v>337</v>
      </c>
      <c r="L80" s="177">
        <v>19341.7</v>
      </c>
      <c r="M80" s="139"/>
      <c r="N80" s="173"/>
    </row>
    <row r="81" spans="1:14" ht="15.75" x14ac:dyDescent="0.25">
      <c r="A81" s="27"/>
      <c r="B81" s="24"/>
      <c r="C81" s="144" t="s">
        <v>574</v>
      </c>
      <c r="D81" s="91">
        <v>230400</v>
      </c>
      <c r="E81" s="148">
        <v>151800</v>
      </c>
      <c r="F81" s="144"/>
      <c r="G81" s="138" t="s">
        <v>215</v>
      </c>
      <c r="H81" s="138">
        <v>10</v>
      </c>
      <c r="I81" s="138"/>
      <c r="J81" s="145"/>
      <c r="K81" s="145"/>
      <c r="L81" s="178"/>
      <c r="M81" s="139"/>
      <c r="N81" s="140"/>
    </row>
    <row r="82" spans="1:14" ht="31.5" x14ac:dyDescent="0.25">
      <c r="A82" s="27"/>
      <c r="B82" s="24"/>
      <c r="C82" s="144"/>
      <c r="D82" s="24"/>
      <c r="E82" s="148"/>
      <c r="F82" s="132" t="s">
        <v>154</v>
      </c>
      <c r="G82" s="138"/>
      <c r="H82" s="138"/>
      <c r="I82" s="138" t="s">
        <v>575</v>
      </c>
      <c r="J82" s="139">
        <v>55960</v>
      </c>
      <c r="K82" s="192" t="s">
        <v>576</v>
      </c>
      <c r="L82" s="177">
        <v>55960</v>
      </c>
      <c r="M82" s="139"/>
      <c r="N82" s="140"/>
    </row>
    <row r="83" spans="1:14" ht="102" customHeight="1" x14ac:dyDescent="0.25">
      <c r="A83" s="27"/>
      <c r="B83" s="24"/>
      <c r="C83" s="144"/>
      <c r="D83" s="24"/>
      <c r="E83" s="148"/>
      <c r="F83" s="132" t="s">
        <v>154</v>
      </c>
      <c r="G83" s="138"/>
      <c r="H83" s="138"/>
      <c r="I83" s="138" t="s">
        <v>426</v>
      </c>
      <c r="J83" s="139">
        <v>95840</v>
      </c>
      <c r="K83" s="192" t="s">
        <v>519</v>
      </c>
      <c r="L83" s="177">
        <v>95840</v>
      </c>
      <c r="M83" s="139"/>
      <c r="N83" s="140"/>
    </row>
    <row r="84" spans="1:14" ht="15.75" x14ac:dyDescent="0.25">
      <c r="A84" s="27"/>
      <c r="B84" s="24"/>
      <c r="C84" s="144"/>
      <c r="D84" s="24"/>
      <c r="E84" s="137"/>
      <c r="F84" s="144"/>
      <c r="G84" s="138"/>
      <c r="H84" s="138"/>
      <c r="I84" s="138"/>
      <c r="J84" s="139"/>
      <c r="K84" s="192"/>
      <c r="L84" s="177"/>
      <c r="M84" s="139"/>
      <c r="N84" s="140"/>
    </row>
    <row r="85" spans="1:14" ht="15.75" x14ac:dyDescent="0.25">
      <c r="A85" s="27"/>
      <c r="B85" s="24"/>
      <c r="C85" s="144" t="s">
        <v>577</v>
      </c>
      <c r="D85" s="91">
        <v>2453400</v>
      </c>
      <c r="E85" s="148">
        <f>D85/2</f>
        <v>1226700</v>
      </c>
      <c r="F85" s="144"/>
      <c r="G85" s="138" t="s">
        <v>215</v>
      </c>
      <c r="H85" s="138">
        <v>10</v>
      </c>
      <c r="I85" s="138"/>
      <c r="J85" s="139"/>
      <c r="K85" s="192"/>
      <c r="L85" s="177"/>
      <c r="M85" s="139"/>
      <c r="N85" s="140"/>
    </row>
    <row r="86" spans="1:14" ht="31.5" x14ac:dyDescent="0.25">
      <c r="A86" s="27"/>
      <c r="B86" s="24"/>
      <c r="C86" s="144"/>
      <c r="D86" s="24"/>
      <c r="E86" s="137"/>
      <c r="F86" s="132" t="s">
        <v>390</v>
      </c>
      <c r="G86" s="138"/>
      <c r="H86" s="138"/>
      <c r="I86" s="146" t="s">
        <v>412</v>
      </c>
      <c r="J86" s="139">
        <v>136300</v>
      </c>
      <c r="K86" s="192" t="s">
        <v>520</v>
      </c>
      <c r="L86" s="177">
        <v>136300</v>
      </c>
      <c r="M86" s="139"/>
      <c r="N86" s="140"/>
    </row>
    <row r="87" spans="1:14" ht="63" x14ac:dyDescent="0.25">
      <c r="A87" s="27"/>
      <c r="B87" s="24"/>
      <c r="C87" s="144"/>
      <c r="D87" s="24"/>
      <c r="E87" s="137"/>
      <c r="F87" s="132" t="s">
        <v>390</v>
      </c>
      <c r="G87" s="138"/>
      <c r="H87" s="138"/>
      <c r="I87" s="146" t="s">
        <v>412</v>
      </c>
      <c r="J87" s="139">
        <v>1090400</v>
      </c>
      <c r="K87" s="192" t="s">
        <v>521</v>
      </c>
      <c r="L87" s="177">
        <v>1090400</v>
      </c>
      <c r="M87" s="139"/>
      <c r="N87" s="140"/>
    </row>
    <row r="88" spans="1:14" ht="47.25" x14ac:dyDescent="0.25">
      <c r="A88" s="27"/>
      <c r="B88" s="24"/>
      <c r="C88" s="144" t="s">
        <v>413</v>
      </c>
      <c r="D88" s="91">
        <v>157303</v>
      </c>
      <c r="E88" s="209">
        <v>92651</v>
      </c>
      <c r="F88" s="132"/>
      <c r="G88" s="138"/>
      <c r="H88" s="138"/>
      <c r="I88" s="146"/>
      <c r="J88" s="139"/>
      <c r="L88" s="177"/>
      <c r="M88" s="139"/>
      <c r="N88" s="140"/>
    </row>
    <row r="89" spans="1:14" ht="15.75" x14ac:dyDescent="0.25">
      <c r="A89" s="27"/>
      <c r="B89" s="24"/>
      <c r="C89" s="132" t="s">
        <v>222</v>
      </c>
      <c r="D89" s="24">
        <v>129303</v>
      </c>
      <c r="E89" s="137">
        <v>64651</v>
      </c>
      <c r="F89" s="144"/>
      <c r="G89" s="138" t="s">
        <v>215</v>
      </c>
      <c r="H89" s="138">
        <v>10</v>
      </c>
      <c r="I89" s="138"/>
      <c r="J89" s="139"/>
      <c r="K89" s="192"/>
      <c r="L89" s="177"/>
      <c r="M89" s="139">
        <v>-64651.5</v>
      </c>
      <c r="N89" s="140"/>
    </row>
    <row r="90" spans="1:14" ht="47.25" x14ac:dyDescent="0.25">
      <c r="A90" s="27"/>
      <c r="B90" s="24"/>
      <c r="C90" s="132" t="s">
        <v>311</v>
      </c>
      <c r="D90" s="24">
        <v>28000</v>
      </c>
      <c r="E90" s="137">
        <v>28000</v>
      </c>
      <c r="F90" s="132" t="s">
        <v>411</v>
      </c>
      <c r="G90" s="146" t="s">
        <v>224</v>
      </c>
      <c r="H90" s="138">
        <v>2</v>
      </c>
      <c r="I90" s="132" t="s">
        <v>311</v>
      </c>
      <c r="J90" s="139">
        <v>243001</v>
      </c>
      <c r="K90" s="192" t="s">
        <v>447</v>
      </c>
      <c r="L90" s="177"/>
      <c r="M90" s="139">
        <v>-28000</v>
      </c>
      <c r="N90" s="141"/>
    </row>
    <row r="91" spans="1:14" ht="15.75" x14ac:dyDescent="0.25">
      <c r="A91" s="27"/>
      <c r="B91" s="24"/>
      <c r="C91" s="144" t="s">
        <v>414</v>
      </c>
      <c r="D91" s="91">
        <v>51975</v>
      </c>
      <c r="E91" s="148">
        <v>40360</v>
      </c>
      <c r="F91" s="144"/>
      <c r="G91" s="138"/>
      <c r="H91" s="138"/>
      <c r="I91" s="138"/>
      <c r="J91" s="139"/>
      <c r="K91" s="192"/>
      <c r="L91" s="180">
        <f>SUM(L93:L96)</f>
        <v>22900</v>
      </c>
      <c r="M91" s="139"/>
      <c r="N91" s="140"/>
    </row>
    <row r="92" spans="1:14" ht="35.25" customHeight="1" x14ac:dyDescent="0.25">
      <c r="B92" s="137"/>
      <c r="C92" s="132" t="s">
        <v>223</v>
      </c>
      <c r="D92" s="137">
        <v>51975</v>
      </c>
      <c r="E92" s="137">
        <v>40360</v>
      </c>
      <c r="F92" s="144"/>
      <c r="G92" s="146" t="s">
        <v>215</v>
      </c>
      <c r="H92" s="138">
        <v>10</v>
      </c>
      <c r="I92" s="138"/>
      <c r="J92" s="139"/>
      <c r="K92" s="192"/>
      <c r="L92" s="177"/>
      <c r="M92" s="139">
        <f>L94+L96-E92</f>
        <v>-17460</v>
      </c>
      <c r="N92" s="27"/>
    </row>
    <row r="93" spans="1:14" ht="31.5" hidden="1" x14ac:dyDescent="0.25">
      <c r="B93" s="137"/>
      <c r="C93" s="144"/>
      <c r="D93" s="137"/>
      <c r="E93" s="137"/>
      <c r="F93" s="132" t="s">
        <v>417</v>
      </c>
      <c r="G93" s="146"/>
      <c r="H93" s="138"/>
      <c r="I93" s="189" t="s">
        <v>403</v>
      </c>
      <c r="J93" s="139">
        <v>8000</v>
      </c>
      <c r="K93" s="192" t="s">
        <v>418</v>
      </c>
      <c r="L93" s="177"/>
      <c r="M93" s="139"/>
      <c r="N93" s="175"/>
    </row>
    <row r="94" spans="1:14" ht="60.75" customHeight="1" x14ac:dyDescent="0.25">
      <c r="B94" s="137"/>
      <c r="C94" s="144"/>
      <c r="D94" s="137"/>
      <c r="E94" s="137"/>
      <c r="F94" s="132" t="s">
        <v>368</v>
      </c>
      <c r="G94" s="146"/>
      <c r="H94" s="138"/>
      <c r="I94" s="132" t="s">
        <v>404</v>
      </c>
      <c r="J94" s="139">
        <v>5000</v>
      </c>
      <c r="K94" s="192" t="s">
        <v>522</v>
      </c>
      <c r="L94" s="177">
        <v>5000</v>
      </c>
      <c r="M94" s="139"/>
      <c r="N94" s="27"/>
    </row>
    <row r="95" spans="1:14" ht="31.5" hidden="1" x14ac:dyDescent="0.25">
      <c r="B95" s="137"/>
      <c r="C95" s="144"/>
      <c r="D95" s="137"/>
      <c r="E95" s="137"/>
      <c r="F95" s="132" t="s">
        <v>419</v>
      </c>
      <c r="G95" s="146"/>
      <c r="H95" s="138"/>
      <c r="I95" s="132" t="s">
        <v>420</v>
      </c>
      <c r="J95" s="139">
        <v>9460</v>
      </c>
      <c r="K95" s="192" t="s">
        <v>421</v>
      </c>
      <c r="L95" s="177"/>
      <c r="M95" s="139"/>
      <c r="N95" s="141"/>
    </row>
    <row r="96" spans="1:14" ht="31.5" x14ac:dyDescent="0.25">
      <c r="B96" s="137"/>
      <c r="C96" s="144"/>
      <c r="D96" s="137"/>
      <c r="E96" s="137"/>
      <c r="F96" s="132" t="s">
        <v>368</v>
      </c>
      <c r="G96" s="146" t="s">
        <v>215</v>
      </c>
      <c r="H96" s="138">
        <v>10</v>
      </c>
      <c r="I96" s="132" t="s">
        <v>404</v>
      </c>
      <c r="J96" s="139"/>
      <c r="K96" s="192" t="s">
        <v>523</v>
      </c>
      <c r="L96" s="177">
        <v>17900</v>
      </c>
      <c r="M96" s="139"/>
      <c r="N96" s="27"/>
    </row>
    <row r="97" spans="1:14" ht="18.75" x14ac:dyDescent="0.25">
      <c r="B97" s="196">
        <v>2</v>
      </c>
      <c r="C97" s="149" t="s">
        <v>104</v>
      </c>
      <c r="D97" s="196">
        <v>3233206</v>
      </c>
      <c r="E97" s="205">
        <f>D97</f>
        <v>3233206</v>
      </c>
      <c r="F97" s="149"/>
      <c r="G97" s="150"/>
      <c r="H97" s="196"/>
      <c r="I97" s="196"/>
      <c r="J97" s="152"/>
      <c r="K97" s="200"/>
      <c r="L97" s="214">
        <f>SUM(L98:L111)</f>
        <v>3417435</v>
      </c>
      <c r="M97" s="215">
        <f>L97-E97</f>
        <v>184229</v>
      </c>
      <c r="N97" s="27"/>
    </row>
    <row r="98" spans="1:14" ht="15.75" x14ac:dyDescent="0.25">
      <c r="A98" s="16">
        <v>1</v>
      </c>
      <c r="B98" s="148"/>
      <c r="C98" s="132" t="s">
        <v>225</v>
      </c>
      <c r="D98" s="187">
        <v>1317798</v>
      </c>
      <c r="E98" s="137">
        <f>D98</f>
        <v>1317798</v>
      </c>
      <c r="F98" s="132"/>
      <c r="G98" s="146"/>
      <c r="H98" s="138"/>
      <c r="I98" s="189"/>
      <c r="J98" s="139"/>
      <c r="K98" s="192"/>
      <c r="L98" s="177"/>
      <c r="M98" s="139">
        <f>L99+L100+L102-E98</f>
        <v>-86913</v>
      </c>
      <c r="N98" s="141"/>
    </row>
    <row r="99" spans="1:14" ht="63" x14ac:dyDescent="0.25">
      <c r="A99" s="16">
        <v>2</v>
      </c>
      <c r="B99" s="148"/>
      <c r="C99" s="181"/>
      <c r="D99" s="181"/>
      <c r="E99" s="137">
        <f t="shared" ref="E99:E110" si="0">D99</f>
        <v>0</v>
      </c>
      <c r="F99" s="132" t="s">
        <v>405</v>
      </c>
      <c r="G99" s="146"/>
      <c r="H99" s="138"/>
      <c r="I99" s="132" t="s">
        <v>225</v>
      </c>
      <c r="J99" s="139">
        <v>487975</v>
      </c>
      <c r="K99" s="192" t="s">
        <v>524</v>
      </c>
      <c r="L99" s="177">
        <v>487975</v>
      </c>
      <c r="M99" s="139"/>
      <c r="N99" s="27"/>
    </row>
    <row r="100" spans="1:14" ht="63" x14ac:dyDescent="0.25">
      <c r="A100" s="16">
        <v>3</v>
      </c>
      <c r="B100" s="148"/>
      <c r="C100" s="181"/>
      <c r="D100" s="181"/>
      <c r="E100" s="137">
        <f t="shared" si="0"/>
        <v>0</v>
      </c>
      <c r="F100" s="132" t="s">
        <v>405</v>
      </c>
      <c r="G100" s="146"/>
      <c r="H100" s="138"/>
      <c r="I100" s="132" t="s">
        <v>225</v>
      </c>
      <c r="J100" s="139">
        <v>487975</v>
      </c>
      <c r="K100" s="192" t="s">
        <v>525</v>
      </c>
      <c r="L100" s="177">
        <v>487975</v>
      </c>
      <c r="M100" s="139"/>
      <c r="N100" s="27"/>
    </row>
    <row r="101" spans="1:14" ht="38.25" hidden="1" customHeight="1" x14ac:dyDescent="0.25">
      <c r="A101" s="16">
        <v>4</v>
      </c>
      <c r="B101" s="148"/>
      <c r="C101" s="181"/>
      <c r="D101" s="181"/>
      <c r="E101" s="137">
        <f t="shared" si="0"/>
        <v>0</v>
      </c>
      <c r="F101" s="132"/>
      <c r="G101" s="146"/>
      <c r="H101" s="138"/>
      <c r="I101" s="132"/>
      <c r="J101" s="139"/>
      <c r="K101" s="192"/>
      <c r="L101" s="177"/>
      <c r="M101" s="139"/>
      <c r="N101" s="141"/>
    </row>
    <row r="102" spans="1:14" ht="54.75" customHeight="1" x14ac:dyDescent="0.25">
      <c r="A102" s="16">
        <v>5</v>
      </c>
      <c r="B102" s="148"/>
      <c r="C102" s="181"/>
      <c r="D102" s="181"/>
      <c r="E102" s="137">
        <f t="shared" si="0"/>
        <v>0</v>
      </c>
      <c r="F102" s="132" t="s">
        <v>405</v>
      </c>
      <c r="G102" s="146"/>
      <c r="H102" s="138"/>
      <c r="I102" s="132" t="s">
        <v>226</v>
      </c>
      <c r="J102" s="139">
        <v>254935</v>
      </c>
      <c r="K102" s="192" t="s">
        <v>526</v>
      </c>
      <c r="L102" s="177">
        <v>254935</v>
      </c>
      <c r="M102" s="139"/>
      <c r="N102" s="27"/>
    </row>
    <row r="103" spans="1:14" ht="63" x14ac:dyDescent="0.25">
      <c r="A103" s="16">
        <v>6</v>
      </c>
      <c r="B103" s="148"/>
      <c r="C103" s="132" t="s">
        <v>268</v>
      </c>
      <c r="D103" s="188" t="e">
        <f>смета!#REF!</f>
        <v>#REF!</v>
      </c>
      <c r="E103" s="137" t="e">
        <f t="shared" si="0"/>
        <v>#REF!</v>
      </c>
      <c r="F103" s="132" t="s">
        <v>406</v>
      </c>
      <c r="G103" s="146" t="s">
        <v>224</v>
      </c>
      <c r="H103" s="138">
        <v>2</v>
      </c>
      <c r="I103" s="132" t="s">
        <v>227</v>
      </c>
      <c r="J103" s="139">
        <v>359990</v>
      </c>
      <c r="K103" s="192" t="s">
        <v>527</v>
      </c>
      <c r="L103" s="177">
        <v>359990</v>
      </c>
      <c r="M103" s="139"/>
      <c r="N103" s="27"/>
    </row>
    <row r="104" spans="1:14" ht="63" x14ac:dyDescent="0.25">
      <c r="A104" s="16">
        <v>7</v>
      </c>
      <c r="B104" s="148"/>
      <c r="C104" s="132" t="s">
        <v>228</v>
      </c>
      <c r="D104" s="188" t="e">
        <f>смета!#REF!</f>
        <v>#REF!</v>
      </c>
      <c r="E104" s="137" t="e">
        <f t="shared" si="0"/>
        <v>#REF!</v>
      </c>
      <c r="F104" s="132" t="s">
        <v>405</v>
      </c>
      <c r="G104" s="146" t="s">
        <v>224</v>
      </c>
      <c r="H104" s="138">
        <v>1</v>
      </c>
      <c r="I104" s="132" t="s">
        <v>228</v>
      </c>
      <c r="J104" s="139">
        <v>200825</v>
      </c>
      <c r="K104" s="192" t="s">
        <v>528</v>
      </c>
      <c r="L104" s="177">
        <v>200825</v>
      </c>
      <c r="M104" s="139"/>
      <c r="N104" s="27"/>
    </row>
    <row r="105" spans="1:14" ht="53.25" customHeight="1" x14ac:dyDescent="0.25">
      <c r="A105" s="16">
        <v>8</v>
      </c>
      <c r="B105" s="148"/>
      <c r="C105" s="132" t="s">
        <v>269</v>
      </c>
      <c r="D105" s="188">
        <v>668800</v>
      </c>
      <c r="E105" s="137">
        <f t="shared" si="0"/>
        <v>668800</v>
      </c>
      <c r="F105" s="132" t="s">
        <v>407</v>
      </c>
      <c r="G105" s="146" t="s">
        <v>224</v>
      </c>
      <c r="H105" s="138">
        <v>1</v>
      </c>
      <c r="I105" s="132" t="s">
        <v>229</v>
      </c>
      <c r="J105" s="139">
        <v>968800</v>
      </c>
      <c r="K105" s="192" t="s">
        <v>529</v>
      </c>
      <c r="L105" s="177">
        <v>968800</v>
      </c>
      <c r="M105" s="139">
        <v>300000</v>
      </c>
      <c r="N105" s="141"/>
    </row>
    <row r="106" spans="1:14" ht="61.5" customHeight="1" x14ac:dyDescent="0.25">
      <c r="A106" s="16">
        <v>9</v>
      </c>
      <c r="B106" s="148"/>
      <c r="C106" s="132" t="s">
        <v>415</v>
      </c>
      <c r="D106" s="188" t="e">
        <f>смета!#REF!</f>
        <v>#REF!</v>
      </c>
      <c r="E106" s="137" t="e">
        <f t="shared" si="0"/>
        <v>#REF!</v>
      </c>
      <c r="F106" s="132" t="s">
        <v>411</v>
      </c>
      <c r="G106" s="146" t="s">
        <v>224</v>
      </c>
      <c r="H106" s="138">
        <v>1</v>
      </c>
      <c r="I106" s="132" t="s">
        <v>310</v>
      </c>
      <c r="J106" s="139">
        <v>243000</v>
      </c>
      <c r="K106" s="192" t="s">
        <v>534</v>
      </c>
      <c r="L106" s="177">
        <v>243000</v>
      </c>
      <c r="M106" s="139">
        <v>28000</v>
      </c>
      <c r="N106" s="141"/>
    </row>
    <row r="107" spans="1:14" ht="56.25" customHeight="1" x14ac:dyDescent="0.25">
      <c r="A107" s="16">
        <v>11</v>
      </c>
      <c r="B107" s="148"/>
      <c r="C107" s="132" t="s">
        <v>415</v>
      </c>
      <c r="D107" s="188" t="e">
        <f>смета!#REF!</f>
        <v>#REF!</v>
      </c>
      <c r="E107" s="137" t="e">
        <f t="shared" si="0"/>
        <v>#REF!</v>
      </c>
      <c r="F107" s="132" t="s">
        <v>411</v>
      </c>
      <c r="G107" s="146" t="s">
        <v>224</v>
      </c>
      <c r="H107" s="138">
        <v>3</v>
      </c>
      <c r="I107" s="132" t="s">
        <v>312</v>
      </c>
      <c r="J107" s="139">
        <v>243002</v>
      </c>
      <c r="K107" s="192" t="s">
        <v>447</v>
      </c>
      <c r="L107" s="181"/>
      <c r="M107" s="139"/>
      <c r="N107" s="141"/>
    </row>
    <row r="108" spans="1:14" ht="57.75" customHeight="1" x14ac:dyDescent="0.25">
      <c r="A108" s="16">
        <v>12</v>
      </c>
      <c r="B108" s="148"/>
      <c r="C108" s="132" t="s">
        <v>230</v>
      </c>
      <c r="D108" s="188" t="e">
        <f>смета!#REF!</f>
        <v>#REF!</v>
      </c>
      <c r="E108" s="137" t="e">
        <f t="shared" si="0"/>
        <v>#REF!</v>
      </c>
      <c r="F108" s="132" t="s">
        <v>408</v>
      </c>
      <c r="G108" s="146" t="s">
        <v>224</v>
      </c>
      <c r="H108" s="138">
        <v>5</v>
      </c>
      <c r="I108" s="132" t="s">
        <v>230</v>
      </c>
      <c r="J108" s="139">
        <v>100000</v>
      </c>
      <c r="K108" s="192" t="s">
        <v>530</v>
      </c>
      <c r="L108" s="177">
        <v>100000</v>
      </c>
      <c r="M108" s="139">
        <v>-57000</v>
      </c>
      <c r="N108" s="27"/>
    </row>
    <row r="109" spans="1:14" ht="47.25" x14ac:dyDescent="0.25">
      <c r="A109" s="16">
        <v>13</v>
      </c>
      <c r="B109" s="148"/>
      <c r="C109" s="132" t="s">
        <v>231</v>
      </c>
      <c r="D109" s="188" t="e">
        <f>смета!#REF!</f>
        <v>#REF!</v>
      </c>
      <c r="E109" s="137" t="e">
        <f t="shared" si="0"/>
        <v>#REF!</v>
      </c>
      <c r="F109" s="132" t="s">
        <v>409</v>
      </c>
      <c r="G109" s="146" t="s">
        <v>224</v>
      </c>
      <c r="H109" s="138">
        <v>10</v>
      </c>
      <c r="I109" s="132" t="s">
        <v>386</v>
      </c>
      <c r="J109" s="139">
        <v>259935</v>
      </c>
      <c r="K109" s="192" t="s">
        <v>531</v>
      </c>
      <c r="L109" s="177">
        <v>259935</v>
      </c>
      <c r="M109" s="139">
        <v>143</v>
      </c>
      <c r="N109" s="190"/>
    </row>
    <row r="110" spans="1:14" ht="56.25" customHeight="1" x14ac:dyDescent="0.25">
      <c r="B110" s="148"/>
      <c r="C110" s="132" t="s">
        <v>232</v>
      </c>
      <c r="D110" s="188">
        <v>54000</v>
      </c>
      <c r="E110" s="137">
        <f t="shared" si="0"/>
        <v>54000</v>
      </c>
      <c r="F110" s="132" t="s">
        <v>410</v>
      </c>
      <c r="G110" s="146" t="s">
        <v>224</v>
      </c>
      <c r="H110" s="138">
        <v>4</v>
      </c>
      <c r="I110" s="132" t="s">
        <v>232</v>
      </c>
      <c r="J110" s="139">
        <v>54000</v>
      </c>
      <c r="K110" s="192" t="s">
        <v>533</v>
      </c>
      <c r="L110" s="177">
        <v>54000</v>
      </c>
      <c r="M110" s="139"/>
      <c r="N110" s="27"/>
    </row>
    <row r="111" spans="1:14" ht="47.25" x14ac:dyDescent="0.25">
      <c r="B111" s="148"/>
      <c r="C111" s="132" t="s">
        <v>233</v>
      </c>
      <c r="D111" s="188">
        <v>14928</v>
      </c>
      <c r="E111" s="137">
        <f>D111</f>
        <v>14928</v>
      </c>
      <c r="F111" s="132" t="s">
        <v>409</v>
      </c>
      <c r="G111" s="146" t="s">
        <v>224</v>
      </c>
      <c r="H111" s="138">
        <v>10</v>
      </c>
      <c r="I111" s="132" t="s">
        <v>416</v>
      </c>
      <c r="J111" s="139">
        <v>259935</v>
      </c>
      <c r="K111" s="192" t="s">
        <v>532</v>
      </c>
      <c r="M111" s="139"/>
      <c r="N111" s="141"/>
    </row>
    <row r="112" spans="1:14" ht="18.75" x14ac:dyDescent="0.25">
      <c r="A112" s="27"/>
      <c r="B112" s="196">
        <v>3</v>
      </c>
      <c r="C112" s="149" t="s">
        <v>24</v>
      </c>
      <c r="D112" s="196">
        <v>25009520</v>
      </c>
      <c r="E112" s="213">
        <f>E113</f>
        <v>10823185</v>
      </c>
      <c r="F112" s="149"/>
      <c r="G112" s="150"/>
      <c r="H112" s="151"/>
      <c r="I112" s="151"/>
      <c r="J112" s="152"/>
      <c r="K112" s="200"/>
      <c r="L112" s="214">
        <f>L113</f>
        <v>10946820</v>
      </c>
      <c r="M112" s="215">
        <f>L112-E112</f>
        <v>123635</v>
      </c>
      <c r="N112" s="140"/>
    </row>
    <row r="113" spans="1:14" ht="47.25" x14ac:dyDescent="0.25">
      <c r="A113" s="27"/>
      <c r="B113" s="205"/>
      <c r="C113" s="154" t="s">
        <v>234</v>
      </c>
      <c r="D113" s="205">
        <v>25009520</v>
      </c>
      <c r="E113" s="213">
        <f>E119</f>
        <v>10823185</v>
      </c>
      <c r="F113" s="154"/>
      <c r="G113" s="153"/>
      <c r="H113" s="136"/>
      <c r="I113" s="136"/>
      <c r="J113" s="152"/>
      <c r="K113" s="216"/>
      <c r="L113" s="214">
        <f>L119</f>
        <v>10946820</v>
      </c>
      <c r="M113" s="215">
        <f t="shared" ref="M113:M118" si="1">L113-E113</f>
        <v>123635</v>
      </c>
      <c r="N113" s="140"/>
    </row>
    <row r="114" spans="1:14" ht="31.5" hidden="1" customHeight="1" x14ac:dyDescent="0.25">
      <c r="A114" s="27"/>
      <c r="B114" s="206"/>
      <c r="C114" s="154" t="s">
        <v>235</v>
      </c>
      <c r="D114" s="206"/>
      <c r="E114" s="206">
        <f>D114/2</f>
        <v>0</v>
      </c>
      <c r="F114" s="154"/>
      <c r="G114" s="153"/>
      <c r="H114" s="155"/>
      <c r="I114" s="155"/>
      <c r="J114" s="152"/>
      <c r="K114" s="217"/>
      <c r="L114" s="179"/>
      <c r="M114" s="152">
        <f t="shared" si="1"/>
        <v>0</v>
      </c>
      <c r="N114" s="140"/>
    </row>
    <row r="115" spans="1:14" ht="15.75" hidden="1" customHeight="1" x14ac:dyDescent="0.25">
      <c r="A115" s="27"/>
      <c r="B115" s="206"/>
      <c r="C115" s="157"/>
      <c r="D115" s="206"/>
      <c r="E115" s="206">
        <f>D115/2</f>
        <v>0</v>
      </c>
      <c r="F115" s="157"/>
      <c r="G115" s="153" t="s">
        <v>224</v>
      </c>
      <c r="H115" s="136">
        <v>90</v>
      </c>
      <c r="I115" s="136"/>
      <c r="J115" s="152"/>
      <c r="K115" s="216"/>
      <c r="L115" s="179"/>
      <c r="M115" s="152">
        <f t="shared" si="1"/>
        <v>0</v>
      </c>
      <c r="N115" s="140"/>
    </row>
    <row r="116" spans="1:14" ht="15.75" hidden="1" customHeight="1" x14ac:dyDescent="0.25">
      <c r="A116" s="27"/>
      <c r="B116" s="206"/>
      <c r="C116" s="157"/>
      <c r="D116" s="206"/>
      <c r="E116" s="206">
        <f>D116/2</f>
        <v>0</v>
      </c>
      <c r="F116" s="157"/>
      <c r="G116" s="153" t="s">
        <v>224</v>
      </c>
      <c r="H116" s="136">
        <v>90</v>
      </c>
      <c r="I116" s="136"/>
      <c r="J116" s="152"/>
      <c r="K116" s="216"/>
      <c r="L116" s="179"/>
      <c r="M116" s="152">
        <f t="shared" si="1"/>
        <v>0</v>
      </c>
      <c r="N116" s="140"/>
    </row>
    <row r="117" spans="1:14" ht="15.75" hidden="1" customHeight="1" x14ac:dyDescent="0.25">
      <c r="A117" s="27"/>
      <c r="B117" s="206"/>
      <c r="C117" s="157"/>
      <c r="D117" s="206"/>
      <c r="E117" s="206">
        <f>D117/2</f>
        <v>0</v>
      </c>
      <c r="F117" s="157"/>
      <c r="G117" s="153" t="s">
        <v>224</v>
      </c>
      <c r="H117" s="136">
        <v>90</v>
      </c>
      <c r="I117" s="136"/>
      <c r="J117" s="152"/>
      <c r="K117" s="216"/>
      <c r="L117" s="179"/>
      <c r="M117" s="152">
        <f t="shared" si="1"/>
        <v>0</v>
      </c>
      <c r="N117" s="140"/>
    </row>
    <row r="118" spans="1:14" ht="15.75" hidden="1" customHeight="1" x14ac:dyDescent="0.25">
      <c r="A118" s="27"/>
      <c r="B118" s="206"/>
      <c r="C118" s="157"/>
      <c r="D118" s="206"/>
      <c r="E118" s="206">
        <f>D118/2</f>
        <v>0</v>
      </c>
      <c r="F118" s="157"/>
      <c r="G118" s="153" t="s">
        <v>224</v>
      </c>
      <c r="H118" s="136">
        <v>90</v>
      </c>
      <c r="I118" s="136"/>
      <c r="J118" s="152"/>
      <c r="K118" s="216"/>
      <c r="L118" s="179"/>
      <c r="M118" s="152">
        <f t="shared" si="1"/>
        <v>0</v>
      </c>
      <c r="N118" s="140"/>
    </row>
    <row r="119" spans="1:14" ht="47.25" x14ac:dyDescent="0.25">
      <c r="A119" s="27"/>
      <c r="B119" s="206"/>
      <c r="C119" s="154" t="s">
        <v>25</v>
      </c>
      <c r="D119" s="205">
        <v>25009520</v>
      </c>
      <c r="E119" s="213">
        <f>E120+E267+E271</f>
        <v>10823185</v>
      </c>
      <c r="F119" s="213">
        <f t="shared" ref="F119:L119" si="2">F120+F267+F271</f>
        <v>0</v>
      </c>
      <c r="G119" s="213">
        <f t="shared" si="2"/>
        <v>0</v>
      </c>
      <c r="H119" s="213">
        <f t="shared" si="2"/>
        <v>40</v>
      </c>
      <c r="I119" s="213">
        <f t="shared" si="2"/>
        <v>0</v>
      </c>
      <c r="J119" s="213">
        <f t="shared" si="2"/>
        <v>9186515</v>
      </c>
      <c r="K119" s="213">
        <f t="shared" si="2"/>
        <v>0</v>
      </c>
      <c r="L119" s="214">
        <f t="shared" si="2"/>
        <v>10946820</v>
      </c>
      <c r="M119" s="215">
        <f>L119-E119</f>
        <v>123635</v>
      </c>
      <c r="N119" s="140"/>
    </row>
    <row r="120" spans="1:14" ht="15.75" x14ac:dyDescent="0.25">
      <c r="A120" s="27"/>
      <c r="B120" s="206"/>
      <c r="C120" s="154" t="s">
        <v>236</v>
      </c>
      <c r="D120" s="205">
        <v>23337000</v>
      </c>
      <c r="E120" s="205">
        <f>SUM(E121:E265)</f>
        <v>10748825</v>
      </c>
      <c r="F120" s="205">
        <f t="shared" ref="F120:K120" si="3">SUM(F121:F265)</f>
        <v>0</v>
      </c>
      <c r="G120" s="205">
        <f t="shared" si="3"/>
        <v>0</v>
      </c>
      <c r="H120" s="205">
        <f t="shared" si="3"/>
        <v>40</v>
      </c>
      <c r="I120" s="205">
        <f t="shared" si="3"/>
        <v>0</v>
      </c>
      <c r="J120" s="205">
        <f t="shared" si="3"/>
        <v>9186515</v>
      </c>
      <c r="K120" s="205">
        <f t="shared" si="3"/>
        <v>0</v>
      </c>
      <c r="L120" s="214">
        <v>10888500</v>
      </c>
      <c r="M120" s="215">
        <f>L120-E120</f>
        <v>139675</v>
      </c>
      <c r="N120" s="140"/>
    </row>
    <row r="121" spans="1:14" ht="31.5" x14ac:dyDescent="0.25">
      <c r="A121" s="27"/>
      <c r="B121" s="206"/>
      <c r="C121" s="157" t="s">
        <v>393</v>
      </c>
      <c r="D121" s="206">
        <v>11025000</v>
      </c>
      <c r="E121" s="206">
        <v>4592825</v>
      </c>
      <c r="F121" s="157"/>
      <c r="G121" s="153" t="s">
        <v>18</v>
      </c>
      <c r="H121" s="136">
        <v>10</v>
      </c>
      <c r="I121" s="136"/>
      <c r="J121" s="152"/>
      <c r="K121" s="216"/>
      <c r="L121" s="179">
        <v>5052500</v>
      </c>
      <c r="M121" s="152">
        <f>L121-E121</f>
        <v>459675</v>
      </c>
      <c r="N121" s="140"/>
    </row>
    <row r="122" spans="1:14" ht="15.75" hidden="1" x14ac:dyDescent="0.25">
      <c r="A122" s="27"/>
      <c r="B122" s="137"/>
      <c r="C122" s="156"/>
      <c r="D122" s="137"/>
      <c r="E122" s="137">
        <f>D122/2</f>
        <v>0</v>
      </c>
      <c r="F122" s="132"/>
      <c r="G122" s="146"/>
      <c r="H122" s="138"/>
      <c r="I122" s="138"/>
      <c r="J122" s="139"/>
      <c r="K122" s="145"/>
      <c r="L122" s="177"/>
      <c r="M122" s="139"/>
      <c r="N122" s="140"/>
    </row>
    <row r="123" spans="1:14" ht="15.75" hidden="1" x14ac:dyDescent="0.25">
      <c r="A123" s="27"/>
      <c r="B123" s="137"/>
      <c r="C123" s="156"/>
      <c r="D123" s="137"/>
      <c r="E123" s="137">
        <f>D123/2</f>
        <v>0</v>
      </c>
      <c r="F123" s="132"/>
      <c r="G123" s="146"/>
      <c r="H123" s="138"/>
      <c r="I123" s="138"/>
      <c r="J123" s="139"/>
      <c r="K123" s="145"/>
      <c r="L123" s="177"/>
      <c r="M123" s="139"/>
      <c r="N123" s="140"/>
    </row>
    <row r="124" spans="1:14" ht="47.25" x14ac:dyDescent="0.25">
      <c r="A124" s="27"/>
      <c r="B124" s="137"/>
      <c r="C124" s="132"/>
      <c r="D124" s="137"/>
      <c r="E124" s="137"/>
      <c r="F124" s="132" t="s">
        <v>237</v>
      </c>
      <c r="G124" s="146"/>
      <c r="H124" s="138"/>
      <c r="I124" s="138" t="s">
        <v>369</v>
      </c>
      <c r="J124" s="139">
        <v>162000</v>
      </c>
      <c r="K124" s="192" t="s">
        <v>448</v>
      </c>
      <c r="L124" s="177">
        <v>200000</v>
      </c>
      <c r="M124" s="139"/>
      <c r="N124" s="140"/>
    </row>
    <row r="125" spans="1:14" ht="47.25" x14ac:dyDescent="0.25">
      <c r="A125" s="27"/>
      <c r="B125" s="137"/>
      <c r="C125" s="132"/>
      <c r="D125" s="137"/>
      <c r="E125" s="137"/>
      <c r="F125" s="132" t="s">
        <v>238</v>
      </c>
      <c r="G125" s="146"/>
      <c r="H125" s="138"/>
      <c r="I125" s="138" t="s">
        <v>369</v>
      </c>
      <c r="J125" s="139">
        <v>121500</v>
      </c>
      <c r="K125" s="192" t="s">
        <v>449</v>
      </c>
      <c r="L125" s="177">
        <v>150000</v>
      </c>
      <c r="M125" s="139"/>
      <c r="N125" s="140"/>
    </row>
    <row r="126" spans="1:14" ht="31.5" x14ac:dyDescent="0.25">
      <c r="A126" s="27"/>
      <c r="B126" s="137"/>
      <c r="C126" s="132"/>
      <c r="D126" s="137"/>
      <c r="E126" s="137"/>
      <c r="F126" s="132"/>
      <c r="G126" s="146"/>
      <c r="H126" s="138"/>
      <c r="I126" s="138" t="s">
        <v>369</v>
      </c>
      <c r="J126" s="139">
        <v>40000</v>
      </c>
      <c r="K126" s="192" t="s">
        <v>476</v>
      </c>
      <c r="L126" s="177">
        <v>50000</v>
      </c>
      <c r="M126" s="139"/>
      <c r="N126" s="140"/>
    </row>
    <row r="127" spans="1:14" ht="47.25" x14ac:dyDescent="0.25">
      <c r="A127" s="27"/>
      <c r="B127" s="137"/>
      <c r="C127" s="132"/>
      <c r="D127" s="137"/>
      <c r="E127" s="137"/>
      <c r="F127" s="132" t="s">
        <v>239</v>
      </c>
      <c r="G127" s="146"/>
      <c r="H127" s="138"/>
      <c r="I127" s="138" t="s">
        <v>369</v>
      </c>
      <c r="J127" s="139">
        <v>283500</v>
      </c>
      <c r="K127" s="192" t="s">
        <v>450</v>
      </c>
      <c r="L127" s="177">
        <v>350000</v>
      </c>
      <c r="M127" s="139"/>
      <c r="N127" s="140"/>
    </row>
    <row r="128" spans="1:14" ht="31.5" x14ac:dyDescent="0.25">
      <c r="A128" s="27"/>
      <c r="B128" s="137"/>
      <c r="C128" s="132"/>
      <c r="D128" s="137"/>
      <c r="E128" s="137"/>
      <c r="F128" s="132"/>
      <c r="G128" s="146"/>
      <c r="H128" s="138"/>
      <c r="I128" s="138" t="s">
        <v>369</v>
      </c>
      <c r="J128" s="139">
        <v>40500</v>
      </c>
      <c r="K128" s="192" t="s">
        <v>463</v>
      </c>
      <c r="L128" s="177">
        <v>50000</v>
      </c>
      <c r="M128" s="139"/>
      <c r="N128" s="140"/>
    </row>
    <row r="129" spans="1:14" ht="31.5" x14ac:dyDescent="0.25">
      <c r="A129" s="27"/>
      <c r="B129" s="137"/>
      <c r="C129" s="132"/>
      <c r="D129" s="137"/>
      <c r="E129" s="137"/>
      <c r="F129" s="132"/>
      <c r="G129" s="146"/>
      <c r="H129" s="138"/>
      <c r="I129" s="138" t="s">
        <v>369</v>
      </c>
      <c r="J129" s="139">
        <v>80000</v>
      </c>
      <c r="K129" s="192" t="s">
        <v>535</v>
      </c>
      <c r="L129" s="177">
        <v>100000</v>
      </c>
      <c r="M129" s="139"/>
      <c r="N129" s="140"/>
    </row>
    <row r="130" spans="1:14" ht="47.25" x14ac:dyDescent="0.25">
      <c r="A130" s="27"/>
      <c r="B130" s="137"/>
      <c r="C130" s="132"/>
      <c r="D130" s="137"/>
      <c r="E130" s="137"/>
      <c r="F130" s="132"/>
      <c r="G130" s="146"/>
      <c r="H130" s="138"/>
      <c r="I130" s="138" t="s">
        <v>369</v>
      </c>
      <c r="J130" s="139">
        <v>13750</v>
      </c>
      <c r="K130" s="192" t="s">
        <v>536</v>
      </c>
      <c r="L130" s="177">
        <v>20000</v>
      </c>
      <c r="M130" s="139"/>
      <c r="N130" s="140"/>
    </row>
    <row r="131" spans="1:14" ht="15.75" x14ac:dyDescent="0.25">
      <c r="A131" s="27"/>
      <c r="B131" s="137"/>
      <c r="C131" s="132"/>
      <c r="D131" s="137"/>
      <c r="E131" s="137"/>
      <c r="F131" s="132"/>
      <c r="G131" s="146"/>
      <c r="H131" s="138"/>
      <c r="I131" s="138"/>
      <c r="J131" s="139"/>
      <c r="K131" s="192"/>
      <c r="L131" s="177"/>
      <c r="M131" s="139"/>
      <c r="N131" s="140"/>
    </row>
    <row r="132" spans="1:14" ht="47.25" x14ac:dyDescent="0.25">
      <c r="A132" s="27"/>
      <c r="B132" s="137"/>
      <c r="C132" s="132"/>
      <c r="D132" s="137"/>
      <c r="E132" s="137"/>
      <c r="F132" s="132" t="s">
        <v>240</v>
      </c>
      <c r="G132" s="146"/>
      <c r="H132" s="138"/>
      <c r="I132" s="138" t="s">
        <v>369</v>
      </c>
      <c r="J132" s="139">
        <v>324000</v>
      </c>
      <c r="K132" s="192" t="s">
        <v>451</v>
      </c>
      <c r="L132" s="177">
        <v>400000</v>
      </c>
      <c r="M132" s="139"/>
      <c r="N132" s="140"/>
    </row>
    <row r="133" spans="1:14" ht="31.5" x14ac:dyDescent="0.25">
      <c r="A133" s="27"/>
      <c r="B133" s="137"/>
      <c r="C133" s="132"/>
      <c r="D133" s="137"/>
      <c r="E133" s="137"/>
      <c r="F133" s="132"/>
      <c r="G133" s="146"/>
      <c r="H133" s="138"/>
      <c r="I133" s="138" t="s">
        <v>369</v>
      </c>
      <c r="J133" s="139">
        <v>81000</v>
      </c>
      <c r="K133" s="192" t="s">
        <v>497</v>
      </c>
      <c r="L133" s="177">
        <v>100000</v>
      </c>
      <c r="M133" s="139"/>
      <c r="N133" s="140"/>
    </row>
    <row r="134" spans="1:14" ht="31.5" x14ac:dyDescent="0.25">
      <c r="A134" s="27"/>
      <c r="B134" s="137"/>
      <c r="D134" s="175"/>
      <c r="E134" s="137"/>
      <c r="I134" s="138" t="s">
        <v>369</v>
      </c>
      <c r="J134" s="170">
        <v>101250</v>
      </c>
      <c r="K134" s="192" t="s">
        <v>498</v>
      </c>
      <c r="L134" s="177">
        <v>125000</v>
      </c>
      <c r="M134" s="139"/>
      <c r="N134" s="140"/>
    </row>
    <row r="135" spans="1:14" ht="31.5" x14ac:dyDescent="0.25">
      <c r="A135" s="27"/>
      <c r="B135" s="137"/>
      <c r="C135" s="132"/>
      <c r="D135" s="137"/>
      <c r="E135" s="137"/>
      <c r="F135" s="132"/>
      <c r="G135" s="146"/>
      <c r="H135" s="138"/>
      <c r="I135" s="138" t="s">
        <v>369</v>
      </c>
      <c r="J135" s="139">
        <v>33750</v>
      </c>
      <c r="K135" s="192" t="s">
        <v>537</v>
      </c>
      <c r="L135" s="177">
        <v>50000</v>
      </c>
      <c r="M135" s="139"/>
      <c r="N135" s="140"/>
    </row>
    <row r="136" spans="1:14" ht="15.75" hidden="1" customHeight="1" x14ac:dyDescent="0.25">
      <c r="A136" s="27"/>
      <c r="B136" s="137"/>
      <c r="C136" s="132"/>
      <c r="D136" s="137"/>
      <c r="E136" s="137"/>
      <c r="F136" s="132"/>
      <c r="G136" s="146"/>
      <c r="H136" s="138"/>
      <c r="I136" s="138" t="s">
        <v>369</v>
      </c>
      <c r="J136" s="139"/>
      <c r="K136" s="192"/>
      <c r="L136" s="177"/>
      <c r="M136" s="139"/>
      <c r="N136" s="140"/>
    </row>
    <row r="137" spans="1:14" ht="15.75" customHeight="1" x14ac:dyDescent="0.25">
      <c r="A137" s="27"/>
      <c r="B137" s="137"/>
      <c r="C137" s="132"/>
      <c r="D137" s="137"/>
      <c r="E137" s="137"/>
      <c r="F137" s="132"/>
      <c r="G137" s="146"/>
      <c r="H137" s="138"/>
      <c r="I137" s="138"/>
      <c r="J137" s="139"/>
      <c r="K137" s="192"/>
      <c r="L137" s="177"/>
      <c r="M137" s="139"/>
      <c r="N137" s="140"/>
    </row>
    <row r="138" spans="1:14" ht="47.25" x14ac:dyDescent="0.25">
      <c r="A138" s="27"/>
      <c r="B138" s="137"/>
      <c r="C138" s="132"/>
      <c r="D138" s="137"/>
      <c r="E138" s="137"/>
      <c r="F138" s="132" t="s">
        <v>241</v>
      </c>
      <c r="G138" s="146"/>
      <c r="H138" s="138"/>
      <c r="I138" s="138" t="s">
        <v>369</v>
      </c>
      <c r="J138" s="139">
        <v>202500</v>
      </c>
      <c r="K138" s="192" t="s">
        <v>452</v>
      </c>
      <c r="L138" s="177">
        <v>250000</v>
      </c>
      <c r="M138" s="139"/>
      <c r="N138" s="140"/>
    </row>
    <row r="139" spans="1:14" ht="15.75" hidden="1" customHeight="1" x14ac:dyDescent="0.25">
      <c r="A139" s="27"/>
      <c r="B139" s="137"/>
      <c r="C139" s="132"/>
      <c r="D139" s="137"/>
      <c r="E139" s="137"/>
      <c r="F139" s="132"/>
      <c r="G139" s="146"/>
      <c r="H139" s="138"/>
      <c r="I139" s="138" t="s">
        <v>369</v>
      </c>
      <c r="J139" s="139"/>
      <c r="K139" s="192" t="s">
        <v>297</v>
      </c>
      <c r="L139" s="177"/>
      <c r="M139" s="139"/>
      <c r="N139" s="140"/>
    </row>
    <row r="140" spans="1:14" ht="30.75" customHeight="1" x14ac:dyDescent="0.25">
      <c r="A140" s="27"/>
      <c r="B140" s="137"/>
      <c r="C140" s="132"/>
      <c r="D140" s="137"/>
      <c r="E140" s="137"/>
      <c r="F140" s="132"/>
      <c r="G140" s="146"/>
      <c r="H140" s="138"/>
      <c r="I140" s="138" t="s">
        <v>369</v>
      </c>
      <c r="J140" s="139"/>
      <c r="K140" s="192" t="s">
        <v>515</v>
      </c>
      <c r="L140" s="177">
        <v>75000</v>
      </c>
      <c r="M140" s="139"/>
      <c r="N140" s="140"/>
    </row>
    <row r="141" spans="1:14" ht="47.25" x14ac:dyDescent="0.25">
      <c r="A141" s="27"/>
      <c r="B141" s="137"/>
      <c r="C141" s="132"/>
      <c r="D141" s="137"/>
      <c r="E141" s="137"/>
      <c r="F141" s="132" t="s">
        <v>242</v>
      </c>
      <c r="G141" s="146"/>
      <c r="H141" s="138"/>
      <c r="I141" s="138" t="s">
        <v>369</v>
      </c>
      <c r="J141" s="139">
        <v>162000</v>
      </c>
      <c r="K141" s="192" t="s">
        <v>538</v>
      </c>
      <c r="L141" s="177">
        <v>200000</v>
      </c>
      <c r="M141" s="139"/>
      <c r="N141" s="140"/>
    </row>
    <row r="142" spans="1:14" ht="31.5" x14ac:dyDescent="0.25">
      <c r="A142" s="27"/>
      <c r="B142" s="137"/>
      <c r="C142" s="132"/>
      <c r="D142" s="137"/>
      <c r="E142" s="137"/>
      <c r="F142" s="132"/>
      <c r="I142" s="138" t="s">
        <v>369</v>
      </c>
      <c r="J142" s="139">
        <v>101250</v>
      </c>
      <c r="K142" s="192" t="s">
        <v>516</v>
      </c>
      <c r="L142" s="177">
        <v>125000</v>
      </c>
      <c r="M142" s="139"/>
      <c r="N142" s="140"/>
    </row>
    <row r="143" spans="1:14" ht="15.75" hidden="1" customHeight="1" x14ac:dyDescent="0.25">
      <c r="A143" s="27"/>
      <c r="B143" s="137"/>
      <c r="C143" s="132"/>
      <c r="D143" s="137"/>
      <c r="E143" s="137"/>
      <c r="F143" s="132"/>
      <c r="G143" s="146"/>
      <c r="H143" s="138"/>
      <c r="I143" s="138" t="s">
        <v>369</v>
      </c>
      <c r="J143" s="139"/>
      <c r="K143" s="192"/>
      <c r="L143" s="177"/>
      <c r="M143" s="139"/>
      <c r="N143" s="140"/>
    </row>
    <row r="144" spans="1:14" ht="47.25" x14ac:dyDescent="0.25">
      <c r="A144" s="27"/>
      <c r="B144" s="137"/>
      <c r="C144" s="132"/>
      <c r="D144" s="137"/>
      <c r="E144" s="137"/>
      <c r="F144" s="132" t="s">
        <v>243</v>
      </c>
      <c r="I144" s="138" t="s">
        <v>369</v>
      </c>
      <c r="J144" s="139">
        <v>40500</v>
      </c>
      <c r="K144" s="192" t="s">
        <v>539</v>
      </c>
      <c r="L144" s="177">
        <v>50000</v>
      </c>
      <c r="M144" s="139"/>
      <c r="N144" s="140"/>
    </row>
    <row r="145" spans="1:14" ht="31.5" x14ac:dyDescent="0.25">
      <c r="A145" s="27"/>
      <c r="B145" s="137"/>
      <c r="C145" s="132"/>
      <c r="D145" s="137"/>
      <c r="E145" s="137"/>
      <c r="F145" s="132"/>
      <c r="G145" s="146"/>
      <c r="H145" s="138"/>
      <c r="I145" s="138" t="s">
        <v>369</v>
      </c>
      <c r="J145" s="139">
        <v>39500</v>
      </c>
      <c r="K145" s="192" t="s">
        <v>513</v>
      </c>
      <c r="L145" s="177">
        <v>50000</v>
      </c>
      <c r="M145" s="139"/>
      <c r="N145" s="140"/>
    </row>
    <row r="146" spans="1:14" ht="15.75" hidden="1" customHeight="1" x14ac:dyDescent="0.25">
      <c r="A146" s="27"/>
      <c r="B146" s="137"/>
      <c r="C146" s="132"/>
      <c r="D146" s="137"/>
      <c r="E146" s="137"/>
      <c r="F146" s="132"/>
      <c r="G146" s="146"/>
      <c r="H146" s="138"/>
      <c r="I146" s="138" t="s">
        <v>369</v>
      </c>
      <c r="J146" s="139"/>
      <c r="K146" s="192" t="s">
        <v>318</v>
      </c>
      <c r="L146" s="177">
        <v>50000</v>
      </c>
      <c r="M146" s="139"/>
      <c r="N146" s="140"/>
    </row>
    <row r="147" spans="1:14" ht="32.25" customHeight="1" x14ac:dyDescent="0.25">
      <c r="A147" s="27"/>
      <c r="B147" s="137"/>
      <c r="C147" s="132"/>
      <c r="D147" s="137"/>
      <c r="E147" s="137"/>
      <c r="F147" s="132"/>
      <c r="G147" s="146"/>
      <c r="H147" s="138"/>
      <c r="I147" s="138" t="s">
        <v>369</v>
      </c>
      <c r="J147" s="139"/>
      <c r="K147" s="192" t="s">
        <v>512</v>
      </c>
      <c r="L147" s="177">
        <v>50000</v>
      </c>
      <c r="M147" s="139"/>
      <c r="N147" s="140"/>
    </row>
    <row r="148" spans="1:14" ht="47.25" x14ac:dyDescent="0.25">
      <c r="A148" s="27"/>
      <c r="B148" s="137"/>
      <c r="C148" s="132"/>
      <c r="D148" s="137"/>
      <c r="E148" s="137"/>
      <c r="F148" s="132" t="s">
        <v>244</v>
      </c>
      <c r="G148" s="146"/>
      <c r="H148" s="138"/>
      <c r="I148" s="138" t="s">
        <v>369</v>
      </c>
      <c r="J148" s="139">
        <v>202500</v>
      </c>
      <c r="K148" s="192" t="s">
        <v>462</v>
      </c>
      <c r="L148" s="177">
        <v>250000</v>
      </c>
      <c r="M148" s="139"/>
      <c r="N148" s="140"/>
    </row>
    <row r="149" spans="1:14" ht="15.75" hidden="1" customHeight="1" x14ac:dyDescent="0.25">
      <c r="A149" s="27"/>
      <c r="B149" s="137"/>
      <c r="C149" s="132"/>
      <c r="D149" s="137"/>
      <c r="E149" s="137"/>
      <c r="F149" s="132"/>
      <c r="G149" s="146"/>
      <c r="H149" s="138"/>
      <c r="I149" s="138" t="s">
        <v>369</v>
      </c>
      <c r="J149" s="139"/>
      <c r="K149" s="192"/>
      <c r="L149" s="177"/>
      <c r="M149" s="139"/>
      <c r="N149" s="140"/>
    </row>
    <row r="150" spans="1:14" ht="47.25" x14ac:dyDescent="0.25">
      <c r="A150" s="27"/>
      <c r="B150" s="137"/>
      <c r="C150" s="132"/>
      <c r="D150" s="137"/>
      <c r="E150" s="137"/>
      <c r="F150" s="132" t="s">
        <v>245</v>
      </c>
      <c r="G150" s="146"/>
      <c r="H150" s="138"/>
      <c r="I150" s="138" t="s">
        <v>369</v>
      </c>
      <c r="J150" s="139">
        <v>40500</v>
      </c>
      <c r="K150" s="192" t="s">
        <v>464</v>
      </c>
      <c r="L150" s="177">
        <v>50000</v>
      </c>
      <c r="M150" s="139"/>
      <c r="N150" s="140"/>
    </row>
    <row r="151" spans="1:14" ht="15.75" hidden="1" customHeight="1" x14ac:dyDescent="0.25">
      <c r="A151" s="27"/>
      <c r="B151" s="137"/>
      <c r="C151" s="132"/>
      <c r="D151" s="137"/>
      <c r="E151" s="137"/>
      <c r="F151" s="132"/>
      <c r="G151" s="146"/>
      <c r="H151" s="138"/>
      <c r="I151" s="138" t="s">
        <v>369</v>
      </c>
      <c r="J151" s="139"/>
      <c r="K151" s="192"/>
      <c r="L151" s="177"/>
      <c r="M151" s="139"/>
      <c r="N151" s="140"/>
    </row>
    <row r="152" spans="1:14" ht="47.25" x14ac:dyDescent="0.25">
      <c r="A152" s="27"/>
      <c r="B152" s="137"/>
      <c r="C152" s="132"/>
      <c r="D152" s="137"/>
      <c r="E152" s="137"/>
      <c r="F152" s="132" t="s">
        <v>208</v>
      </c>
      <c r="G152" s="146"/>
      <c r="H152" s="138"/>
      <c r="I152" s="138" t="s">
        <v>369</v>
      </c>
      <c r="J152" s="139">
        <v>40500</v>
      </c>
      <c r="K152" s="192" t="s">
        <v>465</v>
      </c>
      <c r="L152" s="177">
        <v>50000</v>
      </c>
      <c r="M152" s="139"/>
      <c r="N152" s="140"/>
    </row>
    <row r="153" spans="1:14" ht="31.5" x14ac:dyDescent="0.25">
      <c r="A153" s="27"/>
      <c r="B153" s="137"/>
      <c r="C153" s="132"/>
      <c r="D153" s="137"/>
      <c r="E153" s="137"/>
      <c r="F153" s="132"/>
      <c r="G153" s="146"/>
      <c r="H153" s="138"/>
      <c r="I153" s="138" t="s">
        <v>369</v>
      </c>
      <c r="J153" s="139">
        <v>40000</v>
      </c>
      <c r="K153" s="192" t="s">
        <v>474</v>
      </c>
      <c r="L153" s="177">
        <v>50000</v>
      </c>
      <c r="M153" s="139"/>
      <c r="N153" s="140"/>
    </row>
    <row r="154" spans="1:14" ht="31.5" x14ac:dyDescent="0.25">
      <c r="A154" s="27"/>
      <c r="B154" s="137"/>
      <c r="C154" s="132"/>
      <c r="D154" s="137"/>
      <c r="E154" s="137"/>
      <c r="F154" s="132"/>
      <c r="G154" s="146"/>
      <c r="H154" s="138"/>
      <c r="I154" s="138" t="s">
        <v>369</v>
      </c>
      <c r="J154" s="139">
        <v>40000</v>
      </c>
      <c r="K154" s="192" t="s">
        <v>499</v>
      </c>
      <c r="L154" s="177">
        <v>50000</v>
      </c>
      <c r="M154" s="139"/>
      <c r="N154" s="140"/>
    </row>
    <row r="155" spans="1:14" ht="15.75" x14ac:dyDescent="0.25">
      <c r="A155" s="27"/>
      <c r="B155" s="137"/>
      <c r="C155" s="132"/>
      <c r="D155" s="137"/>
      <c r="E155" s="137"/>
      <c r="F155" s="132"/>
      <c r="G155" s="146"/>
      <c r="H155" s="138"/>
      <c r="I155" s="138"/>
      <c r="J155" s="139"/>
      <c r="K155" s="192"/>
      <c r="L155" s="177"/>
      <c r="M155" s="139"/>
      <c r="N155" s="140"/>
    </row>
    <row r="156" spans="1:14" ht="47.25" x14ac:dyDescent="0.25">
      <c r="A156" s="27"/>
      <c r="B156" s="137"/>
      <c r="C156" s="132"/>
      <c r="D156" s="137"/>
      <c r="E156" s="137"/>
      <c r="F156" s="132" t="s">
        <v>209</v>
      </c>
      <c r="G156" s="146"/>
      <c r="H156" s="138"/>
      <c r="I156" s="138" t="s">
        <v>369</v>
      </c>
      <c r="J156" s="139">
        <v>40500</v>
      </c>
      <c r="K156" s="192" t="s">
        <v>466</v>
      </c>
      <c r="L156" s="177">
        <v>50000</v>
      </c>
      <c r="M156" s="139"/>
      <c r="N156" s="140"/>
    </row>
    <row r="157" spans="1:14" ht="31.5" x14ac:dyDescent="0.25">
      <c r="A157" s="27"/>
      <c r="B157" s="137"/>
      <c r="C157" s="132"/>
      <c r="D157" s="137"/>
      <c r="E157" s="137"/>
      <c r="F157" s="132"/>
      <c r="G157" s="146"/>
      <c r="H157" s="138"/>
      <c r="I157" s="138" t="s">
        <v>369</v>
      </c>
      <c r="J157" s="139">
        <v>40000</v>
      </c>
      <c r="K157" s="192" t="s">
        <v>475</v>
      </c>
      <c r="L157" s="177">
        <v>50000</v>
      </c>
      <c r="M157" s="139"/>
      <c r="N157" s="140"/>
    </row>
    <row r="158" spans="1:14" ht="31.5" x14ac:dyDescent="0.25">
      <c r="A158" s="27"/>
      <c r="B158" s="137"/>
      <c r="C158" s="132"/>
      <c r="D158" s="137"/>
      <c r="E158" s="137"/>
      <c r="F158" s="132"/>
      <c r="G158" s="146"/>
      <c r="H158" s="138"/>
      <c r="I158" s="138" t="s">
        <v>369</v>
      </c>
      <c r="J158" s="139">
        <v>40000</v>
      </c>
      <c r="K158" s="192" t="s">
        <v>540</v>
      </c>
      <c r="L158" s="177">
        <v>50000</v>
      </c>
      <c r="M158" s="139"/>
      <c r="N158" s="140"/>
    </row>
    <row r="159" spans="1:14" ht="47.25" x14ac:dyDescent="0.25">
      <c r="A159" s="27"/>
      <c r="B159" s="137"/>
      <c r="C159" s="132"/>
      <c r="D159" s="137"/>
      <c r="E159" s="137"/>
      <c r="F159" s="132" t="s">
        <v>274</v>
      </c>
      <c r="G159" s="146"/>
      <c r="H159" s="138"/>
      <c r="I159" s="138" t="s">
        <v>369</v>
      </c>
      <c r="J159" s="139">
        <v>81000</v>
      </c>
      <c r="K159" s="192" t="s">
        <v>467</v>
      </c>
      <c r="L159" s="177">
        <v>100000</v>
      </c>
      <c r="M159" s="139"/>
      <c r="N159" s="140"/>
    </row>
    <row r="160" spans="1:14" ht="31.5" x14ac:dyDescent="0.25">
      <c r="A160" s="27"/>
      <c r="B160" s="137"/>
      <c r="C160" s="132"/>
      <c r="D160" s="137"/>
      <c r="E160" s="137"/>
      <c r="F160" s="132"/>
      <c r="G160" s="146"/>
      <c r="H160" s="138"/>
      <c r="I160" s="138" t="s">
        <v>369</v>
      </c>
      <c r="J160" s="139">
        <v>78165</v>
      </c>
      <c r="K160" s="192" t="s">
        <v>479</v>
      </c>
      <c r="L160" s="177">
        <v>100000</v>
      </c>
      <c r="M160" s="139"/>
      <c r="N160" s="140"/>
    </row>
    <row r="161" spans="1:14" ht="15.75" x14ac:dyDescent="0.25">
      <c r="A161" s="27"/>
      <c r="B161" s="137"/>
      <c r="C161" s="132"/>
      <c r="D161" s="137"/>
      <c r="E161" s="137"/>
      <c r="F161" s="132"/>
      <c r="G161" s="146"/>
      <c r="H161" s="138"/>
      <c r="I161" s="138"/>
      <c r="J161" s="139"/>
      <c r="K161" s="192"/>
      <c r="L161" s="177"/>
      <c r="M161" s="139"/>
      <c r="N161" s="140"/>
    </row>
    <row r="162" spans="1:14" ht="47.25" x14ac:dyDescent="0.25">
      <c r="A162" s="27"/>
      <c r="B162" s="137"/>
      <c r="C162" s="132"/>
      <c r="D162" s="137"/>
      <c r="E162" s="137"/>
      <c r="F162" s="132" t="s">
        <v>275</v>
      </c>
      <c r="G162" s="146"/>
      <c r="H162" s="138"/>
      <c r="I162" s="138" t="s">
        <v>369</v>
      </c>
      <c r="J162" s="139">
        <v>81000</v>
      </c>
      <c r="K162" s="192" t="s">
        <v>468</v>
      </c>
      <c r="L162" s="177">
        <v>100000</v>
      </c>
      <c r="M162" s="139"/>
      <c r="N162" s="140"/>
    </row>
    <row r="163" spans="1:14" ht="31.5" x14ac:dyDescent="0.25">
      <c r="A163" s="27"/>
      <c r="B163" s="137"/>
      <c r="C163" s="132"/>
      <c r="D163" s="137"/>
      <c r="E163" s="137"/>
      <c r="F163" s="132"/>
      <c r="G163" s="146"/>
      <c r="H163" s="138"/>
      <c r="I163" s="138" t="s">
        <v>369</v>
      </c>
      <c r="J163" s="139">
        <v>78500</v>
      </c>
      <c r="K163" s="192" t="s">
        <v>478</v>
      </c>
      <c r="L163" s="177">
        <v>100000</v>
      </c>
      <c r="M163" s="139"/>
      <c r="N163" s="140"/>
    </row>
    <row r="164" spans="1:14" ht="15.75" x14ac:dyDescent="0.25">
      <c r="A164" s="27"/>
      <c r="B164" s="137"/>
      <c r="C164" s="132"/>
      <c r="D164" s="137"/>
      <c r="E164" s="137"/>
      <c r="F164" s="132"/>
      <c r="G164" s="146"/>
      <c r="H164" s="138"/>
      <c r="I164" s="138"/>
      <c r="J164" s="139"/>
      <c r="K164" s="192"/>
      <c r="L164" s="177"/>
      <c r="M164" s="139"/>
      <c r="N164" s="140"/>
    </row>
    <row r="165" spans="1:14" ht="47.25" x14ac:dyDescent="0.25">
      <c r="A165" s="27"/>
      <c r="B165" s="137"/>
      <c r="C165" s="132"/>
      <c r="D165" s="137"/>
      <c r="E165" s="137"/>
      <c r="F165" s="132" t="s">
        <v>298</v>
      </c>
      <c r="G165" s="146"/>
      <c r="H165" s="138"/>
      <c r="I165" s="138" t="s">
        <v>369</v>
      </c>
      <c r="J165" s="139">
        <v>10000</v>
      </c>
      <c r="K165" s="192" t="s">
        <v>517</v>
      </c>
      <c r="L165" s="177">
        <v>12500</v>
      </c>
      <c r="M165" s="139"/>
      <c r="N165" s="140"/>
    </row>
    <row r="166" spans="1:14" ht="47.25" x14ac:dyDescent="0.25">
      <c r="A166" s="27"/>
      <c r="B166" s="137"/>
      <c r="C166" s="132"/>
      <c r="D166" s="137"/>
      <c r="E166" s="137"/>
      <c r="F166" s="132" t="s">
        <v>299</v>
      </c>
      <c r="G166" s="146"/>
      <c r="H166" s="138"/>
      <c r="I166" s="138" t="s">
        <v>369</v>
      </c>
      <c r="J166" s="139">
        <v>140000</v>
      </c>
      <c r="K166" s="192" t="s">
        <v>469</v>
      </c>
      <c r="L166" s="177">
        <v>175000</v>
      </c>
      <c r="M166" s="139"/>
      <c r="N166" s="140"/>
    </row>
    <row r="167" spans="1:14" ht="31.5" x14ac:dyDescent="0.25">
      <c r="A167" s="27"/>
      <c r="B167" s="137"/>
      <c r="C167" s="132"/>
      <c r="D167" s="137"/>
      <c r="E167" s="137"/>
      <c r="F167" s="132"/>
      <c r="G167" s="146"/>
      <c r="H167" s="138"/>
      <c r="I167" s="138" t="s">
        <v>369</v>
      </c>
      <c r="J167" s="139">
        <v>240000</v>
      </c>
      <c r="K167" s="192" t="s">
        <v>518</v>
      </c>
      <c r="L167" s="177">
        <v>300000</v>
      </c>
      <c r="M167" s="139"/>
      <c r="N167" s="140"/>
    </row>
    <row r="168" spans="1:14" ht="47.25" x14ac:dyDescent="0.25">
      <c r="A168" s="27"/>
      <c r="B168" s="137"/>
      <c r="C168" s="132"/>
      <c r="D168" s="137"/>
      <c r="E168" s="137"/>
      <c r="F168" s="132" t="s">
        <v>300</v>
      </c>
      <c r="G168" s="146"/>
      <c r="H168" s="138"/>
      <c r="I168" s="138" t="s">
        <v>369</v>
      </c>
      <c r="J168" s="139">
        <v>16000</v>
      </c>
      <c r="K168" s="192" t="s">
        <v>542</v>
      </c>
      <c r="L168" s="177">
        <v>20000</v>
      </c>
      <c r="M168" s="139"/>
      <c r="N168" s="140"/>
    </row>
    <row r="169" spans="1:14" ht="31.5" x14ac:dyDescent="0.25">
      <c r="A169" s="27"/>
      <c r="B169" s="137"/>
      <c r="C169" s="132"/>
      <c r="D169" s="137"/>
      <c r="E169" s="137"/>
      <c r="F169" s="132"/>
      <c r="G169" s="146"/>
      <c r="H169" s="138"/>
      <c r="I169" s="138" t="s">
        <v>369</v>
      </c>
      <c r="J169" s="139">
        <v>36000</v>
      </c>
      <c r="K169" s="192" t="s">
        <v>541</v>
      </c>
      <c r="L169" s="177">
        <v>45000</v>
      </c>
      <c r="M169" s="139"/>
      <c r="N169" s="140"/>
    </row>
    <row r="170" spans="1:14" ht="47.25" x14ac:dyDescent="0.25">
      <c r="A170" s="27"/>
      <c r="B170" s="137"/>
      <c r="C170" s="132"/>
      <c r="D170" s="137"/>
      <c r="E170" s="137"/>
      <c r="F170" s="132" t="s">
        <v>301</v>
      </c>
      <c r="G170" s="146"/>
      <c r="H170" s="138"/>
      <c r="I170" s="138" t="s">
        <v>369</v>
      </c>
      <c r="J170" s="139">
        <v>32000</v>
      </c>
      <c r="K170" s="192" t="s">
        <v>543</v>
      </c>
      <c r="L170" s="177">
        <v>40000</v>
      </c>
      <c r="M170" s="139"/>
      <c r="N170" s="140"/>
    </row>
    <row r="171" spans="1:14" ht="47.25" x14ac:dyDescent="0.25">
      <c r="A171" s="27"/>
      <c r="B171" s="137"/>
      <c r="C171" s="132"/>
      <c r="D171" s="137"/>
      <c r="E171" s="137"/>
      <c r="F171" s="132" t="s">
        <v>302</v>
      </c>
      <c r="G171" s="146"/>
      <c r="H171" s="138"/>
      <c r="I171" s="138" t="s">
        <v>369</v>
      </c>
      <c r="J171" s="139">
        <v>12000</v>
      </c>
      <c r="K171" s="192" t="s">
        <v>470</v>
      </c>
      <c r="L171" s="177">
        <v>15000</v>
      </c>
      <c r="M171" s="139"/>
      <c r="N171" s="140"/>
    </row>
    <row r="172" spans="1:14" ht="15.75" x14ac:dyDescent="0.25">
      <c r="A172" s="27"/>
      <c r="B172" s="137"/>
      <c r="C172" s="132"/>
      <c r="D172" s="137"/>
      <c r="E172" s="137"/>
      <c r="F172" s="132"/>
      <c r="G172" s="146"/>
      <c r="H172" s="138"/>
      <c r="I172" s="138"/>
      <c r="J172" s="139"/>
      <c r="K172" s="192"/>
      <c r="L172" s="177"/>
      <c r="M172" s="139"/>
      <c r="N172" s="140"/>
    </row>
    <row r="173" spans="1:14" ht="47.25" x14ac:dyDescent="0.25">
      <c r="A173" s="27"/>
      <c r="B173" s="137"/>
      <c r="C173" s="132"/>
      <c r="D173" s="137"/>
      <c r="E173" s="137"/>
      <c r="F173" s="132" t="s">
        <v>303</v>
      </c>
      <c r="G173" s="146"/>
      <c r="H173" s="138"/>
      <c r="I173" s="138" t="s">
        <v>369</v>
      </c>
      <c r="J173" s="139">
        <v>24000</v>
      </c>
      <c r="K173" s="192" t="s">
        <v>471</v>
      </c>
      <c r="L173" s="177">
        <v>30000</v>
      </c>
      <c r="M173" s="139"/>
      <c r="N173" s="140"/>
    </row>
    <row r="174" spans="1:14" ht="47.25" x14ac:dyDescent="0.25">
      <c r="A174" s="27"/>
      <c r="B174" s="137"/>
      <c r="C174" s="132"/>
      <c r="D174" s="137"/>
      <c r="E174" s="137"/>
      <c r="F174" s="132"/>
      <c r="G174" s="146"/>
      <c r="H174" s="138"/>
      <c r="I174" s="138" t="s">
        <v>369</v>
      </c>
      <c r="J174" s="139">
        <v>22750</v>
      </c>
      <c r="K174" s="192" t="s">
        <v>544</v>
      </c>
      <c r="L174" s="177">
        <v>30000</v>
      </c>
      <c r="M174" s="139"/>
      <c r="N174" s="140"/>
    </row>
    <row r="175" spans="1:14" ht="47.25" x14ac:dyDescent="0.25">
      <c r="A175" s="27"/>
      <c r="B175" s="137"/>
      <c r="C175" s="132"/>
      <c r="D175" s="137"/>
      <c r="E175" s="137"/>
      <c r="F175" s="132" t="s">
        <v>304</v>
      </c>
      <c r="G175" s="146"/>
      <c r="H175" s="138"/>
      <c r="I175" s="138" t="s">
        <v>369</v>
      </c>
      <c r="J175" s="139">
        <v>32000</v>
      </c>
      <c r="K175" s="192" t="s">
        <v>472</v>
      </c>
      <c r="L175" s="177">
        <v>40000</v>
      </c>
      <c r="M175" s="139"/>
      <c r="N175" s="140"/>
    </row>
    <row r="176" spans="1:14" ht="31.5" x14ac:dyDescent="0.25">
      <c r="A176" s="27"/>
      <c r="B176" s="137"/>
      <c r="C176" s="132"/>
      <c r="D176" s="137"/>
      <c r="E176" s="137"/>
      <c r="F176" s="132"/>
      <c r="G176" s="146"/>
      <c r="H176" s="138"/>
      <c r="I176" s="138" t="s">
        <v>369</v>
      </c>
      <c r="J176" s="139">
        <v>36000</v>
      </c>
      <c r="K176" s="192" t="s">
        <v>545</v>
      </c>
      <c r="L176" s="177">
        <v>45000</v>
      </c>
      <c r="M176" s="139"/>
      <c r="N176" s="140"/>
    </row>
    <row r="177" spans="1:14" ht="47.25" x14ac:dyDescent="0.25">
      <c r="A177" s="27"/>
      <c r="B177" s="137"/>
      <c r="C177" s="132"/>
      <c r="D177" s="137"/>
      <c r="E177" s="137"/>
      <c r="F177" s="132" t="s">
        <v>305</v>
      </c>
      <c r="G177" s="146"/>
      <c r="H177" s="138"/>
      <c r="I177" s="138" t="s">
        <v>369</v>
      </c>
      <c r="J177" s="139">
        <v>24000</v>
      </c>
      <c r="K177" s="192" t="s">
        <v>473</v>
      </c>
      <c r="L177" s="177">
        <v>30000</v>
      </c>
      <c r="M177" s="139"/>
      <c r="N177" s="140"/>
    </row>
    <row r="178" spans="1:14" ht="31.5" x14ac:dyDescent="0.25">
      <c r="A178" s="27"/>
      <c r="B178" s="137"/>
      <c r="C178" s="132"/>
      <c r="D178" s="137"/>
      <c r="E178" s="137"/>
      <c r="F178" s="132"/>
      <c r="G178" s="146"/>
      <c r="H178" s="138"/>
      <c r="I178" s="138" t="s">
        <v>369</v>
      </c>
      <c r="J178" s="139">
        <v>60000</v>
      </c>
      <c r="K178" s="192" t="s">
        <v>546</v>
      </c>
      <c r="L178" s="177">
        <v>75000</v>
      </c>
      <c r="M178" s="139"/>
      <c r="N178" s="140"/>
    </row>
    <row r="179" spans="1:14" ht="15.75" hidden="1" customHeight="1" x14ac:dyDescent="0.25">
      <c r="A179" s="27"/>
      <c r="B179" s="137"/>
      <c r="C179" s="132"/>
      <c r="D179" s="137"/>
      <c r="E179" s="137"/>
      <c r="F179" s="132"/>
      <c r="G179" s="146"/>
      <c r="H179" s="138"/>
      <c r="I179" s="138" t="s">
        <v>369</v>
      </c>
      <c r="J179" s="139"/>
      <c r="K179" s="192"/>
      <c r="L179" s="177"/>
      <c r="M179" s="139"/>
      <c r="N179" s="140"/>
    </row>
    <row r="180" spans="1:14" ht="15.75" x14ac:dyDescent="0.25">
      <c r="A180" s="27"/>
      <c r="B180" s="137"/>
      <c r="C180" s="132"/>
      <c r="D180" s="137"/>
      <c r="E180" s="137"/>
      <c r="F180" s="132"/>
      <c r="G180" s="146"/>
      <c r="H180" s="138"/>
      <c r="I180" s="138"/>
      <c r="J180" s="139"/>
      <c r="K180" s="192"/>
      <c r="L180" s="177"/>
      <c r="M180" s="139"/>
      <c r="N180" s="140"/>
    </row>
    <row r="181" spans="1:14" ht="47.25" x14ac:dyDescent="0.25">
      <c r="A181" s="27"/>
      <c r="B181" s="137"/>
      <c r="C181" s="132"/>
      <c r="D181" s="137"/>
      <c r="E181" s="137"/>
      <c r="F181" s="132" t="s">
        <v>306</v>
      </c>
      <c r="G181" s="146"/>
      <c r="H181" s="138"/>
      <c r="I181" s="138" t="s">
        <v>369</v>
      </c>
      <c r="J181" s="139">
        <v>60000</v>
      </c>
      <c r="K181" s="192" t="s">
        <v>477</v>
      </c>
      <c r="L181" s="177">
        <v>75000</v>
      </c>
      <c r="M181" s="139"/>
      <c r="N181" s="140"/>
    </row>
    <row r="182" spans="1:14" ht="31.5" x14ac:dyDescent="0.25">
      <c r="A182" s="27"/>
      <c r="B182" s="137"/>
      <c r="C182" s="132"/>
      <c r="D182" s="137"/>
      <c r="E182" s="137"/>
      <c r="F182" s="132"/>
      <c r="G182" s="146"/>
      <c r="H182" s="138"/>
      <c r="I182" s="138" t="s">
        <v>369</v>
      </c>
      <c r="J182" s="139">
        <v>40000</v>
      </c>
      <c r="K182" s="192" t="s">
        <v>547</v>
      </c>
      <c r="L182" s="177">
        <v>50000</v>
      </c>
      <c r="M182" s="139"/>
      <c r="N182" s="140"/>
    </row>
    <row r="183" spans="1:14" ht="47.25" x14ac:dyDescent="0.25">
      <c r="A183" s="27"/>
      <c r="B183" s="137"/>
      <c r="C183" s="132"/>
      <c r="D183" s="137"/>
      <c r="E183" s="137"/>
      <c r="F183" s="132" t="s">
        <v>307</v>
      </c>
      <c r="G183" s="146"/>
      <c r="H183" s="138"/>
      <c r="I183" s="138" t="s">
        <v>369</v>
      </c>
      <c r="J183" s="139">
        <v>40000</v>
      </c>
      <c r="K183" s="192" t="s">
        <v>549</v>
      </c>
      <c r="L183" s="177">
        <v>50000</v>
      </c>
      <c r="M183" s="139"/>
      <c r="N183" s="140"/>
    </row>
    <row r="184" spans="1:14" ht="31.5" x14ac:dyDescent="0.25">
      <c r="A184" s="27"/>
      <c r="B184" s="137"/>
      <c r="C184" s="132"/>
      <c r="D184" s="137"/>
      <c r="E184" s="137"/>
      <c r="F184" s="132"/>
      <c r="G184" s="146"/>
      <c r="H184" s="138"/>
      <c r="I184" s="138" t="s">
        <v>369</v>
      </c>
      <c r="J184" s="139">
        <v>40000</v>
      </c>
      <c r="K184" s="192" t="s">
        <v>548</v>
      </c>
      <c r="L184" s="177">
        <v>50000</v>
      </c>
      <c r="M184" s="139"/>
      <c r="N184" s="140"/>
    </row>
    <row r="185" spans="1:14" ht="31.5" x14ac:dyDescent="0.25">
      <c r="A185" s="27"/>
      <c r="B185" s="137"/>
      <c r="C185" s="132"/>
      <c r="D185" s="137"/>
      <c r="E185" s="137"/>
      <c r="F185" s="132"/>
      <c r="G185" s="146"/>
      <c r="H185" s="138"/>
      <c r="I185" s="138" t="s">
        <v>369</v>
      </c>
      <c r="J185" s="139"/>
      <c r="K185" s="192" t="s">
        <v>511</v>
      </c>
      <c r="L185" s="177">
        <v>50000</v>
      </c>
      <c r="M185" s="139"/>
      <c r="N185" s="140"/>
    </row>
    <row r="186" spans="1:14" ht="47.25" x14ac:dyDescent="0.25">
      <c r="A186" s="27"/>
      <c r="B186" s="137"/>
      <c r="C186" s="132"/>
      <c r="D186" s="137"/>
      <c r="E186" s="137"/>
      <c r="F186" s="132" t="s">
        <v>308</v>
      </c>
      <c r="G186" s="146"/>
      <c r="H186" s="138"/>
      <c r="I186" s="138" t="s">
        <v>369</v>
      </c>
      <c r="J186" s="139">
        <v>80000</v>
      </c>
      <c r="K186" s="192" t="s">
        <v>550</v>
      </c>
      <c r="L186" s="177">
        <v>100000</v>
      </c>
      <c r="M186" s="139"/>
      <c r="N186" s="140"/>
    </row>
    <row r="187" spans="1:14" ht="47.25" x14ac:dyDescent="0.25">
      <c r="A187" s="27"/>
      <c r="B187" s="137"/>
      <c r="C187" s="132"/>
      <c r="D187" s="137"/>
      <c r="E187" s="137"/>
      <c r="F187" s="132"/>
      <c r="G187" s="146"/>
      <c r="H187" s="138"/>
      <c r="I187" s="138" t="s">
        <v>369</v>
      </c>
      <c r="J187" s="139">
        <v>13750</v>
      </c>
      <c r="K187" s="192" t="s">
        <v>551</v>
      </c>
      <c r="L187" s="177">
        <v>20000</v>
      </c>
      <c r="M187" s="139"/>
      <c r="N187" s="140"/>
    </row>
    <row r="188" spans="1:14" ht="15.75" hidden="1" customHeight="1" x14ac:dyDescent="0.25">
      <c r="A188" s="27"/>
      <c r="B188" s="137"/>
      <c r="C188" s="132"/>
      <c r="D188" s="137"/>
      <c r="E188" s="137"/>
      <c r="F188" s="132"/>
      <c r="G188" s="146"/>
      <c r="H188" s="138"/>
      <c r="I188" s="138" t="s">
        <v>369</v>
      </c>
      <c r="J188" s="139"/>
      <c r="K188" s="192"/>
      <c r="L188" s="177"/>
      <c r="M188" s="139"/>
      <c r="N188" s="140"/>
    </row>
    <row r="189" spans="1:14" ht="47.25" x14ac:dyDescent="0.25">
      <c r="A189" s="27"/>
      <c r="B189" s="137"/>
      <c r="C189" s="132"/>
      <c r="D189" s="137"/>
      <c r="E189" s="137"/>
      <c r="F189" s="132" t="s">
        <v>309</v>
      </c>
      <c r="G189" s="146"/>
      <c r="H189" s="138"/>
      <c r="I189" s="138" t="s">
        <v>369</v>
      </c>
      <c r="J189" s="139">
        <v>80000</v>
      </c>
      <c r="K189" s="192" t="s">
        <v>552</v>
      </c>
      <c r="L189" s="177">
        <v>100000</v>
      </c>
      <c r="M189" s="139"/>
      <c r="N189" s="140"/>
    </row>
    <row r="190" spans="1:14" ht="47.25" x14ac:dyDescent="0.3">
      <c r="A190" s="27"/>
      <c r="B190" s="137"/>
      <c r="C190" s="172"/>
      <c r="D190" s="176"/>
      <c r="E190" s="137"/>
      <c r="F190" s="132" t="s">
        <v>313</v>
      </c>
      <c r="G190" s="146"/>
      <c r="H190" s="138"/>
      <c r="I190" s="138" t="s">
        <v>369</v>
      </c>
      <c r="J190" s="139">
        <v>18250</v>
      </c>
      <c r="K190" s="192" t="s">
        <v>553</v>
      </c>
      <c r="L190" s="177">
        <v>25000</v>
      </c>
      <c r="M190" s="139"/>
      <c r="N190" s="140"/>
    </row>
    <row r="191" spans="1:14" ht="47.25" x14ac:dyDescent="0.3">
      <c r="A191" s="27"/>
      <c r="B191" s="137"/>
      <c r="C191" s="172"/>
      <c r="D191" s="176"/>
      <c r="E191" s="137"/>
      <c r="F191" s="132" t="s">
        <v>424</v>
      </c>
      <c r="G191" s="146"/>
      <c r="H191" s="138"/>
      <c r="I191" s="138" t="s">
        <v>369</v>
      </c>
      <c r="J191" s="139"/>
      <c r="K191" s="192" t="s">
        <v>568</v>
      </c>
      <c r="L191" s="177">
        <v>175000</v>
      </c>
      <c r="M191" s="139"/>
      <c r="N191" s="140"/>
    </row>
    <row r="192" spans="1:14" ht="63" x14ac:dyDescent="0.3">
      <c r="A192" s="27"/>
      <c r="B192" s="137"/>
      <c r="C192" s="172"/>
      <c r="D192" s="176"/>
      <c r="E192" s="137"/>
      <c r="F192" s="132" t="s">
        <v>399</v>
      </c>
      <c r="G192" s="146"/>
      <c r="H192" s="138"/>
      <c r="I192" s="138" t="s">
        <v>369</v>
      </c>
      <c r="J192" s="139"/>
      <c r="K192" s="192" t="s">
        <v>514</v>
      </c>
      <c r="L192" s="177">
        <v>105000</v>
      </c>
      <c r="M192" s="139"/>
      <c r="N192" s="140"/>
    </row>
    <row r="193" spans="1:14" ht="18.75" x14ac:dyDescent="0.3">
      <c r="A193" s="27"/>
      <c r="B193" s="137"/>
      <c r="C193" s="172"/>
      <c r="D193" s="176"/>
      <c r="E193" s="137"/>
      <c r="F193" s="172"/>
      <c r="G193" s="146"/>
      <c r="H193" s="138"/>
      <c r="I193" s="138"/>
      <c r="J193" s="139"/>
      <c r="K193" s="192"/>
      <c r="L193" s="177"/>
      <c r="M193" s="139"/>
      <c r="N193" s="140"/>
    </row>
    <row r="194" spans="1:14" ht="18.75" x14ac:dyDescent="0.3">
      <c r="A194" s="27"/>
      <c r="B194" s="137"/>
      <c r="C194" s="174" t="s">
        <v>315</v>
      </c>
      <c r="D194" s="176"/>
      <c r="E194" s="137"/>
      <c r="F194" s="172" t="s">
        <v>315</v>
      </c>
      <c r="G194" s="146"/>
      <c r="H194" s="138"/>
      <c r="I194" s="138"/>
      <c r="J194" s="139"/>
      <c r="K194" s="192"/>
      <c r="L194" s="177"/>
      <c r="M194" s="139"/>
      <c r="N194" s="140"/>
    </row>
    <row r="195" spans="1:14" ht="47.25" x14ac:dyDescent="0.25">
      <c r="A195" s="27"/>
      <c r="B195" s="137"/>
      <c r="C195" s="132" t="s">
        <v>246</v>
      </c>
      <c r="D195" s="137">
        <v>1503000</v>
      </c>
      <c r="E195" s="137">
        <f>D195/2</f>
        <v>751500</v>
      </c>
      <c r="F195" s="132" t="s">
        <v>394</v>
      </c>
      <c r="G195" s="146" t="s">
        <v>18</v>
      </c>
      <c r="H195" s="138">
        <v>10</v>
      </c>
      <c r="I195" s="138" t="s">
        <v>370</v>
      </c>
      <c r="J195" s="139">
        <v>67635</v>
      </c>
      <c r="K195" s="192" t="s">
        <v>453</v>
      </c>
      <c r="L195" s="177">
        <v>83500</v>
      </c>
      <c r="M195" s="139"/>
      <c r="N195" s="140"/>
    </row>
    <row r="196" spans="1:14" ht="47.25" x14ac:dyDescent="0.25">
      <c r="A196" s="27"/>
      <c r="B196" s="137"/>
      <c r="C196" s="132"/>
      <c r="D196" s="137"/>
      <c r="E196" s="137"/>
      <c r="F196" s="132" t="s">
        <v>398</v>
      </c>
      <c r="G196" s="146"/>
      <c r="H196" s="138"/>
      <c r="I196" s="138" t="s">
        <v>370</v>
      </c>
      <c r="J196" s="139">
        <v>135270</v>
      </c>
      <c r="K196" s="192" t="s">
        <v>461</v>
      </c>
      <c r="L196" s="177">
        <v>167000</v>
      </c>
      <c r="M196" s="139"/>
      <c r="N196" s="140"/>
    </row>
    <row r="197" spans="1:14" ht="31.5" x14ac:dyDescent="0.25">
      <c r="A197" s="27"/>
      <c r="B197" s="137"/>
      <c r="C197" s="132"/>
      <c r="D197" s="137"/>
      <c r="E197" s="137"/>
      <c r="F197" s="132"/>
      <c r="G197" s="146"/>
      <c r="H197" s="138"/>
      <c r="I197" s="138" t="s">
        <v>370</v>
      </c>
      <c r="J197" s="139">
        <v>131930</v>
      </c>
      <c r="K197" s="192" t="s">
        <v>480</v>
      </c>
      <c r="L197" s="177">
        <v>167000</v>
      </c>
      <c r="M197" s="139"/>
      <c r="N197" s="140"/>
    </row>
    <row r="198" spans="1:14" ht="31.5" x14ac:dyDescent="0.25">
      <c r="A198" s="27"/>
      <c r="B198" s="137"/>
      <c r="C198" s="132"/>
      <c r="D198" s="137"/>
      <c r="E198" s="137"/>
      <c r="F198" s="132"/>
      <c r="G198" s="146"/>
      <c r="H198" s="138"/>
      <c r="I198" s="138" t="s">
        <v>370</v>
      </c>
      <c r="J198" s="139">
        <v>133600</v>
      </c>
      <c r="K198" s="192" t="s">
        <v>554</v>
      </c>
      <c r="L198" s="177">
        <v>167000</v>
      </c>
      <c r="M198" s="139"/>
      <c r="N198" s="140"/>
    </row>
    <row r="199" spans="1:14" ht="31.5" x14ac:dyDescent="0.25">
      <c r="A199" s="27"/>
      <c r="B199" s="137"/>
      <c r="C199" s="132"/>
      <c r="D199" s="137"/>
      <c r="E199" s="137"/>
      <c r="F199" s="132"/>
      <c r="G199" s="146"/>
      <c r="H199" s="138"/>
      <c r="I199" s="138" t="s">
        <v>370</v>
      </c>
      <c r="J199" s="139"/>
      <c r="K199" s="192" t="s">
        <v>501</v>
      </c>
      <c r="L199" s="177">
        <v>167000</v>
      </c>
      <c r="M199" s="139"/>
      <c r="N199" s="140"/>
    </row>
    <row r="200" spans="1:14" ht="47.25" x14ac:dyDescent="0.25">
      <c r="A200" s="27"/>
      <c r="B200" s="137"/>
      <c r="C200" s="132" t="s">
        <v>246</v>
      </c>
      <c r="D200" s="137">
        <v>1503000</v>
      </c>
      <c r="E200" s="137">
        <f>D200/2</f>
        <v>751500</v>
      </c>
      <c r="F200" s="132" t="s">
        <v>396</v>
      </c>
      <c r="G200" s="146"/>
      <c r="H200" s="138"/>
      <c r="I200" s="138" t="s">
        <v>370</v>
      </c>
      <c r="J200" s="139">
        <v>67635</v>
      </c>
      <c r="K200" s="192" t="s">
        <v>454</v>
      </c>
      <c r="L200" s="177">
        <v>83500</v>
      </c>
      <c r="M200" s="139"/>
      <c r="N200" s="140"/>
    </row>
    <row r="201" spans="1:14" ht="31.5" x14ac:dyDescent="0.25">
      <c r="A201" s="27"/>
      <c r="B201" s="137"/>
      <c r="C201" s="132"/>
      <c r="D201" s="137"/>
      <c r="E201" s="137"/>
      <c r="F201" s="132"/>
      <c r="G201" s="146"/>
      <c r="H201" s="138"/>
      <c r="I201" s="138" t="s">
        <v>370</v>
      </c>
      <c r="J201" s="139">
        <v>135270</v>
      </c>
      <c r="K201" s="192" t="s">
        <v>481</v>
      </c>
      <c r="L201" s="177">
        <v>167000</v>
      </c>
      <c r="M201" s="139"/>
      <c r="N201" s="140"/>
    </row>
    <row r="202" spans="1:14" ht="31.5" x14ac:dyDescent="0.25">
      <c r="A202" s="27"/>
      <c r="B202" s="137"/>
      <c r="C202" s="132"/>
      <c r="D202" s="137"/>
      <c r="E202" s="137"/>
      <c r="F202" s="132"/>
      <c r="G202" s="146"/>
      <c r="H202" s="138"/>
      <c r="I202" s="138" t="s">
        <v>370</v>
      </c>
      <c r="J202" s="139">
        <v>128595</v>
      </c>
      <c r="K202" s="192" t="s">
        <v>482</v>
      </c>
      <c r="L202" s="177">
        <v>167000</v>
      </c>
      <c r="M202" s="139"/>
      <c r="N202" s="140"/>
    </row>
    <row r="203" spans="1:14" ht="47.25" x14ac:dyDescent="0.25">
      <c r="A203" s="27"/>
      <c r="B203" s="137"/>
      <c r="C203" s="132"/>
      <c r="D203" s="137"/>
      <c r="E203" s="137"/>
      <c r="F203" s="132" t="s">
        <v>397</v>
      </c>
      <c r="G203" s="146"/>
      <c r="H203" s="138"/>
      <c r="I203" s="138" t="s">
        <v>370</v>
      </c>
      <c r="J203" s="139">
        <v>133600</v>
      </c>
      <c r="K203" s="192" t="s">
        <v>555</v>
      </c>
      <c r="L203" s="177">
        <v>167000</v>
      </c>
      <c r="M203" s="139"/>
      <c r="N203" s="140"/>
    </row>
    <row r="204" spans="1:14" ht="31.5" x14ac:dyDescent="0.25">
      <c r="A204" s="27"/>
      <c r="B204" s="137"/>
      <c r="C204" s="132"/>
      <c r="D204" s="137"/>
      <c r="E204" s="137"/>
      <c r="F204" s="132"/>
      <c r="G204" s="146"/>
      <c r="H204" s="138"/>
      <c r="I204" s="138" t="s">
        <v>370</v>
      </c>
      <c r="J204" s="139"/>
      <c r="K204" s="192" t="s">
        <v>502</v>
      </c>
      <c r="L204" s="177">
        <v>167000</v>
      </c>
      <c r="M204" s="139"/>
      <c r="N204" s="140"/>
    </row>
    <row r="205" spans="1:14" ht="47.25" x14ac:dyDescent="0.25">
      <c r="A205" s="27"/>
      <c r="B205" s="137"/>
      <c r="C205" s="132" t="s">
        <v>246</v>
      </c>
      <c r="D205" s="137">
        <v>1503000</v>
      </c>
      <c r="E205" s="137">
        <f>D205/2</f>
        <v>751500</v>
      </c>
      <c r="F205" s="132" t="s">
        <v>567</v>
      </c>
      <c r="G205" s="146"/>
      <c r="H205" s="138"/>
      <c r="I205" s="138" t="s">
        <v>370</v>
      </c>
      <c r="J205" s="139">
        <v>67635</v>
      </c>
      <c r="K205" s="192" t="s">
        <v>455</v>
      </c>
      <c r="L205" s="177">
        <v>83500</v>
      </c>
      <c r="M205" s="139"/>
      <c r="N205" s="140"/>
    </row>
    <row r="206" spans="1:14" ht="31.5" x14ac:dyDescent="0.25">
      <c r="A206" s="27"/>
      <c r="B206" s="137"/>
      <c r="C206" s="132"/>
      <c r="D206" s="137"/>
      <c r="E206" s="137"/>
      <c r="F206" s="132"/>
      <c r="G206" s="146"/>
      <c r="H206" s="138"/>
      <c r="I206" s="138" t="s">
        <v>370</v>
      </c>
      <c r="J206" s="139">
        <v>135270</v>
      </c>
      <c r="K206" s="192" t="s">
        <v>483</v>
      </c>
      <c r="L206" s="177">
        <v>167000</v>
      </c>
      <c r="M206" s="139"/>
      <c r="N206" s="140"/>
    </row>
    <row r="207" spans="1:14" ht="31.5" x14ac:dyDescent="0.25">
      <c r="A207" s="27"/>
      <c r="B207" s="137"/>
      <c r="C207" s="132"/>
      <c r="D207" s="137"/>
      <c r="E207" s="137"/>
      <c r="F207" s="132"/>
      <c r="G207" s="146"/>
      <c r="H207" s="138"/>
      <c r="I207" s="138" t="s">
        <v>370</v>
      </c>
      <c r="J207" s="139">
        <v>50000</v>
      </c>
      <c r="K207" s="192" t="s">
        <v>557</v>
      </c>
      <c r="L207" s="177">
        <v>167000</v>
      </c>
      <c r="M207" s="139"/>
      <c r="N207" s="140"/>
    </row>
    <row r="208" spans="1:14" ht="15.75" hidden="1" x14ac:dyDescent="0.25">
      <c r="A208" s="27"/>
      <c r="B208" s="137"/>
      <c r="C208" s="132"/>
      <c r="D208" s="137"/>
      <c r="E208" s="137"/>
      <c r="F208" s="132"/>
      <c r="G208" s="146"/>
      <c r="H208" s="138"/>
      <c r="I208" s="138"/>
      <c r="J208" s="139"/>
      <c r="K208" s="192"/>
      <c r="L208" s="177"/>
      <c r="M208" s="139"/>
      <c r="N208" s="140"/>
    </row>
    <row r="209" spans="1:14" ht="31.5" x14ac:dyDescent="0.25">
      <c r="A209" s="27"/>
      <c r="B209" s="137"/>
      <c r="C209" s="132"/>
      <c r="D209" s="137"/>
      <c r="E209" s="137"/>
      <c r="F209" s="132"/>
      <c r="G209" s="146"/>
      <c r="H209" s="138"/>
      <c r="I209" s="138" t="s">
        <v>370</v>
      </c>
      <c r="J209" s="139">
        <v>133600</v>
      </c>
      <c r="K209" s="192" t="s">
        <v>556</v>
      </c>
      <c r="L209" s="177">
        <v>167000</v>
      </c>
      <c r="M209" s="139"/>
      <c r="N209" s="140"/>
    </row>
    <row r="210" spans="1:14" ht="31.5" x14ac:dyDescent="0.25">
      <c r="A210" s="27"/>
      <c r="B210" s="137"/>
      <c r="C210" s="132"/>
      <c r="D210" s="137"/>
      <c r="E210" s="137"/>
      <c r="F210" s="132"/>
      <c r="G210" s="146"/>
      <c r="H210" s="138"/>
      <c r="I210" s="138" t="s">
        <v>370</v>
      </c>
      <c r="J210" s="139">
        <v>133600</v>
      </c>
      <c r="K210" s="192" t="s">
        <v>500</v>
      </c>
      <c r="L210" s="177">
        <v>167000</v>
      </c>
      <c r="M210" s="139"/>
      <c r="N210" s="140"/>
    </row>
    <row r="211" spans="1:14" ht="47.25" x14ac:dyDescent="0.25">
      <c r="A211" s="27"/>
      <c r="B211" s="137"/>
      <c r="C211" s="132" t="s">
        <v>395</v>
      </c>
      <c r="D211" s="137">
        <v>1503000</v>
      </c>
      <c r="E211" s="137">
        <f>D211/2</f>
        <v>751500</v>
      </c>
      <c r="F211" s="132" t="s">
        <v>399</v>
      </c>
      <c r="G211" s="146"/>
      <c r="H211" s="138"/>
      <c r="I211" s="138" t="s">
        <v>370</v>
      </c>
      <c r="J211" s="139">
        <v>67635</v>
      </c>
      <c r="K211" s="192" t="s">
        <v>456</v>
      </c>
      <c r="L211" s="177">
        <v>83500</v>
      </c>
      <c r="M211" s="139"/>
      <c r="N211" s="140"/>
    </row>
    <row r="212" spans="1:14" ht="31.5" x14ac:dyDescent="0.25">
      <c r="A212" s="27"/>
      <c r="B212" s="137"/>
      <c r="C212" s="132"/>
      <c r="D212" s="137"/>
      <c r="E212" s="137"/>
      <c r="F212" s="132"/>
      <c r="G212" s="146"/>
      <c r="H212" s="138"/>
      <c r="I212" s="138" t="s">
        <v>370</v>
      </c>
      <c r="J212" s="139">
        <v>135270</v>
      </c>
      <c r="K212" s="192" t="s">
        <v>484</v>
      </c>
      <c r="L212" s="177">
        <v>167000</v>
      </c>
      <c r="M212" s="139"/>
      <c r="N212" s="140"/>
    </row>
    <row r="213" spans="1:14" ht="31.5" x14ac:dyDescent="0.25">
      <c r="A213" s="27"/>
      <c r="B213" s="137"/>
      <c r="C213" s="132"/>
      <c r="D213" s="137"/>
      <c r="E213" s="137"/>
      <c r="F213" s="132"/>
      <c r="G213" s="146"/>
      <c r="H213" s="138"/>
      <c r="I213" s="138" t="s">
        <v>370</v>
      </c>
      <c r="J213" s="139">
        <v>131095</v>
      </c>
      <c r="K213" s="192" t="s">
        <v>485</v>
      </c>
      <c r="L213" s="177">
        <v>167000</v>
      </c>
      <c r="M213" s="139"/>
      <c r="N213" s="140"/>
    </row>
    <row r="214" spans="1:14" ht="31.5" x14ac:dyDescent="0.25">
      <c r="A214" s="27"/>
      <c r="B214" s="137"/>
      <c r="C214" s="132"/>
      <c r="D214" s="137"/>
      <c r="E214" s="137"/>
      <c r="F214" s="132"/>
      <c r="G214" s="146"/>
      <c r="H214" s="138"/>
      <c r="I214" s="138" t="s">
        <v>370</v>
      </c>
      <c r="J214" s="139">
        <v>133600</v>
      </c>
      <c r="K214" s="192" t="s">
        <v>558</v>
      </c>
      <c r="L214" s="177">
        <v>167000</v>
      </c>
      <c r="M214" s="139"/>
      <c r="N214" s="140"/>
    </row>
    <row r="215" spans="1:14" ht="47.25" x14ac:dyDescent="0.25">
      <c r="A215" s="27"/>
      <c r="B215" s="137"/>
      <c r="C215" s="132"/>
      <c r="D215" s="137"/>
      <c r="E215" s="137"/>
      <c r="F215" s="132" t="s">
        <v>423</v>
      </c>
      <c r="G215" s="146"/>
      <c r="H215" s="138"/>
      <c r="I215" s="138" t="s">
        <v>370</v>
      </c>
      <c r="J215" s="139"/>
      <c r="K215" s="192" t="s">
        <v>503</v>
      </c>
      <c r="L215" s="177">
        <v>167000</v>
      </c>
      <c r="M215" s="139"/>
      <c r="N215" s="140"/>
    </row>
    <row r="216" spans="1:14" ht="47.25" x14ac:dyDescent="0.25">
      <c r="A216" s="27"/>
      <c r="B216" s="137"/>
      <c r="C216" s="132" t="s">
        <v>270</v>
      </c>
      <c r="D216" s="137">
        <v>900000</v>
      </c>
      <c r="E216" s="137">
        <f>D216/2</f>
        <v>450000</v>
      </c>
      <c r="F216" s="132" t="s">
        <v>400</v>
      </c>
      <c r="G216" s="146"/>
      <c r="H216" s="138"/>
      <c r="I216" s="138" t="s">
        <v>371</v>
      </c>
      <c r="J216" s="139">
        <v>40500</v>
      </c>
      <c r="K216" s="192" t="s">
        <v>457</v>
      </c>
      <c r="L216" s="177">
        <v>50000</v>
      </c>
      <c r="M216" s="139"/>
      <c r="N216" s="140"/>
    </row>
    <row r="217" spans="1:14" ht="47.25" x14ac:dyDescent="0.25">
      <c r="A217" s="27"/>
      <c r="B217" s="137"/>
      <c r="C217" s="132"/>
      <c r="D217" s="137"/>
      <c r="E217" s="137"/>
      <c r="F217" s="132" t="s">
        <v>338</v>
      </c>
      <c r="G217" s="146"/>
      <c r="H217" s="138"/>
      <c r="I217" s="138" t="s">
        <v>371</v>
      </c>
      <c r="J217" s="139">
        <v>81000</v>
      </c>
      <c r="K217" s="192" t="s">
        <v>486</v>
      </c>
      <c r="L217" s="177">
        <v>100000</v>
      </c>
      <c r="M217" s="139"/>
      <c r="N217" s="140"/>
    </row>
    <row r="218" spans="1:14" ht="31.5" x14ac:dyDescent="0.25">
      <c r="A218" s="27"/>
      <c r="B218" s="137"/>
      <c r="C218" s="132"/>
      <c r="D218" s="137"/>
      <c r="E218" s="137"/>
      <c r="F218" s="132"/>
      <c r="G218" s="146"/>
      <c r="H218" s="138"/>
      <c r="I218" s="138" t="s">
        <v>371</v>
      </c>
      <c r="J218" s="139">
        <v>79000</v>
      </c>
      <c r="K218" s="192" t="s">
        <v>487</v>
      </c>
      <c r="L218" s="177">
        <v>100000</v>
      </c>
      <c r="M218" s="139"/>
      <c r="N218" s="140"/>
    </row>
    <row r="219" spans="1:14" ht="31.5" x14ac:dyDescent="0.25">
      <c r="A219" s="27"/>
      <c r="B219" s="137"/>
      <c r="C219" s="132"/>
      <c r="D219" s="137"/>
      <c r="E219" s="137"/>
      <c r="F219" s="132"/>
      <c r="G219" s="146"/>
      <c r="H219" s="138"/>
      <c r="I219" s="138" t="s">
        <v>371</v>
      </c>
      <c r="J219" s="139">
        <v>80000</v>
      </c>
      <c r="K219" s="192" t="s">
        <v>559</v>
      </c>
      <c r="L219" s="177">
        <v>100000</v>
      </c>
      <c r="M219" s="139"/>
      <c r="N219" s="140"/>
    </row>
    <row r="220" spans="1:14" ht="31.5" x14ac:dyDescent="0.25">
      <c r="A220" s="27"/>
      <c r="B220" s="137"/>
      <c r="C220" s="132"/>
      <c r="D220" s="137"/>
      <c r="E220" s="137"/>
      <c r="F220" s="132"/>
      <c r="G220" s="146"/>
      <c r="H220" s="138"/>
      <c r="I220" s="138" t="s">
        <v>371</v>
      </c>
      <c r="J220" s="139"/>
      <c r="K220" s="192" t="s">
        <v>504</v>
      </c>
      <c r="L220" s="177">
        <v>100000</v>
      </c>
      <c r="M220" s="139"/>
      <c r="N220" s="140"/>
    </row>
    <row r="221" spans="1:14" ht="15.75" x14ac:dyDescent="0.25">
      <c r="A221" s="27"/>
      <c r="B221" s="137"/>
      <c r="C221" s="156" t="s">
        <v>247</v>
      </c>
      <c r="D221" s="137">
        <v>1800000</v>
      </c>
      <c r="E221" s="137">
        <f>D221/2</f>
        <v>900000</v>
      </c>
      <c r="F221" s="132" t="s">
        <v>247</v>
      </c>
      <c r="G221" s="146"/>
      <c r="H221" s="138"/>
      <c r="I221" s="138"/>
      <c r="J221" s="139"/>
      <c r="K221" s="192"/>
      <c r="L221" s="177"/>
      <c r="M221" s="139"/>
      <c r="N221" s="140"/>
    </row>
    <row r="222" spans="1:14" ht="47.25" x14ac:dyDescent="0.25">
      <c r="A222" s="27"/>
      <c r="B222" s="137"/>
      <c r="C222" s="132"/>
      <c r="D222" s="137"/>
      <c r="E222" s="137"/>
      <c r="F222" s="132" t="s">
        <v>372</v>
      </c>
      <c r="G222" s="146" t="s">
        <v>18</v>
      </c>
      <c r="H222" s="138">
        <v>10</v>
      </c>
      <c r="I222" s="138" t="s">
        <v>373</v>
      </c>
      <c r="J222" s="139">
        <v>81000</v>
      </c>
      <c r="K222" s="192" t="s">
        <v>458</v>
      </c>
      <c r="L222" s="177">
        <v>100000</v>
      </c>
      <c r="M222" s="139"/>
      <c r="N222" s="140"/>
    </row>
    <row r="223" spans="1:14" ht="31.5" x14ac:dyDescent="0.25">
      <c r="A223" s="27"/>
      <c r="B223" s="137"/>
      <c r="C223" s="132"/>
      <c r="D223" s="137"/>
      <c r="E223" s="137"/>
      <c r="F223" s="132"/>
      <c r="G223" s="146"/>
      <c r="H223" s="138"/>
      <c r="I223" s="138" t="s">
        <v>373</v>
      </c>
      <c r="J223" s="139">
        <v>162000</v>
      </c>
      <c r="K223" s="192" t="s">
        <v>488</v>
      </c>
      <c r="L223" s="177">
        <v>200000</v>
      </c>
      <c r="M223" s="139"/>
      <c r="N223" s="140"/>
    </row>
    <row r="224" spans="1:14" ht="31.5" x14ac:dyDescent="0.25">
      <c r="A224" s="27"/>
      <c r="B224" s="137"/>
      <c r="C224" s="132"/>
      <c r="D224" s="137"/>
      <c r="E224" s="137"/>
      <c r="F224" s="132"/>
      <c r="G224" s="146"/>
      <c r="H224" s="138"/>
      <c r="I224" s="138" t="s">
        <v>373</v>
      </c>
      <c r="J224" s="139">
        <v>162000</v>
      </c>
      <c r="K224" s="192" t="s">
        <v>489</v>
      </c>
      <c r="L224" s="177">
        <v>200000</v>
      </c>
      <c r="M224" s="139"/>
      <c r="N224" s="140"/>
    </row>
    <row r="225" spans="1:14" ht="47.25" x14ac:dyDescent="0.25">
      <c r="A225" s="27"/>
      <c r="B225" s="137"/>
      <c r="C225" s="132"/>
      <c r="D225" s="137"/>
      <c r="E225" s="137"/>
      <c r="F225" s="132" t="s">
        <v>401</v>
      </c>
      <c r="G225" s="146"/>
      <c r="H225" s="138"/>
      <c r="I225" s="138" t="s">
        <v>373</v>
      </c>
      <c r="J225" s="139">
        <v>160000</v>
      </c>
      <c r="K225" s="192" t="s">
        <v>560</v>
      </c>
      <c r="L225" s="177">
        <v>200000</v>
      </c>
      <c r="M225" s="139"/>
      <c r="N225" s="140"/>
    </row>
    <row r="226" spans="1:14" ht="31.5" x14ac:dyDescent="0.25">
      <c r="A226" s="27"/>
      <c r="B226" s="137"/>
      <c r="C226" s="132"/>
      <c r="D226" s="137"/>
      <c r="E226" s="137"/>
      <c r="F226" s="132"/>
      <c r="G226" s="146"/>
      <c r="H226" s="138"/>
      <c r="I226" s="138" t="s">
        <v>373</v>
      </c>
      <c r="J226" s="139"/>
      <c r="K226" s="192" t="s">
        <v>505</v>
      </c>
      <c r="L226" s="177">
        <v>200000</v>
      </c>
      <c r="M226" s="139"/>
      <c r="N226" s="140"/>
    </row>
    <row r="227" spans="1:14" ht="15.75" x14ac:dyDescent="0.25">
      <c r="A227" s="27"/>
      <c r="B227" s="137"/>
      <c r="C227" s="156" t="s">
        <v>248</v>
      </c>
      <c r="D227" s="137">
        <v>720000</v>
      </c>
      <c r="E227" s="137">
        <f>D227/2</f>
        <v>360000</v>
      </c>
      <c r="F227" s="132" t="s">
        <v>248</v>
      </c>
      <c r="G227" s="146"/>
      <c r="H227" s="138"/>
      <c r="I227" s="138"/>
      <c r="J227" s="139"/>
      <c r="K227" s="192"/>
      <c r="L227" s="177"/>
      <c r="M227" s="139"/>
      <c r="N227" s="140"/>
    </row>
    <row r="228" spans="1:14" ht="47.25" x14ac:dyDescent="0.25">
      <c r="A228" s="27"/>
      <c r="B228" s="137"/>
      <c r="C228" s="132"/>
      <c r="D228" s="137"/>
      <c r="E228" s="137"/>
      <c r="F228" s="132" t="s">
        <v>380</v>
      </c>
      <c r="G228" s="146"/>
      <c r="H228" s="138"/>
      <c r="I228" s="138" t="s">
        <v>374</v>
      </c>
      <c r="J228" s="139">
        <v>32400</v>
      </c>
      <c r="K228" s="192" t="s">
        <v>459</v>
      </c>
      <c r="L228" s="177">
        <v>40000</v>
      </c>
      <c r="M228" s="139"/>
      <c r="N228" s="140"/>
    </row>
    <row r="229" spans="1:14" ht="15.75" hidden="1" x14ac:dyDescent="0.25">
      <c r="A229" s="27"/>
      <c r="B229" s="137"/>
      <c r="C229" s="132"/>
      <c r="D229" s="137"/>
      <c r="E229" s="137"/>
      <c r="F229" s="132"/>
      <c r="G229" s="146"/>
      <c r="H229" s="138"/>
      <c r="I229" s="138"/>
      <c r="J229" s="139"/>
      <c r="K229" s="192"/>
      <c r="L229" s="177"/>
      <c r="M229" s="139"/>
      <c r="N229" s="140"/>
    </row>
    <row r="230" spans="1:14" ht="31.5" x14ac:dyDescent="0.25">
      <c r="A230" s="27"/>
      <c r="B230" s="137"/>
      <c r="C230" s="132"/>
      <c r="D230" s="137"/>
      <c r="E230" s="137"/>
      <c r="F230" s="132"/>
      <c r="G230" s="146"/>
      <c r="H230" s="138"/>
      <c r="I230" s="138" t="s">
        <v>374</v>
      </c>
      <c r="J230" s="139">
        <v>64800</v>
      </c>
      <c r="K230" s="192" t="s">
        <v>490</v>
      </c>
      <c r="L230" s="177">
        <v>80000</v>
      </c>
      <c r="M230" s="139"/>
      <c r="N230" s="140"/>
    </row>
    <row r="231" spans="1:14" ht="31.5" x14ac:dyDescent="0.25">
      <c r="A231" s="27"/>
      <c r="B231" s="137"/>
      <c r="C231" s="132"/>
      <c r="D231" s="137"/>
      <c r="E231" s="137"/>
      <c r="F231" s="132"/>
      <c r="G231" s="146"/>
      <c r="H231" s="138"/>
      <c r="I231" s="138" t="s">
        <v>374</v>
      </c>
      <c r="J231" s="139">
        <v>64800</v>
      </c>
      <c r="K231" s="192" t="s">
        <v>491</v>
      </c>
      <c r="L231" s="177">
        <v>80000</v>
      </c>
      <c r="M231" s="139"/>
      <c r="N231" s="140"/>
    </row>
    <row r="232" spans="1:14" ht="31.5" x14ac:dyDescent="0.25">
      <c r="A232" s="27"/>
      <c r="B232" s="137"/>
      <c r="C232" s="132"/>
      <c r="D232" s="137"/>
      <c r="E232" s="137"/>
      <c r="F232" s="132"/>
      <c r="G232" s="146"/>
      <c r="H232" s="138"/>
      <c r="I232" s="138" t="s">
        <v>374</v>
      </c>
      <c r="J232" s="139">
        <v>64800</v>
      </c>
      <c r="K232" s="192" t="s">
        <v>561</v>
      </c>
      <c r="L232" s="177">
        <v>80000</v>
      </c>
      <c r="M232" s="139"/>
      <c r="N232" s="140"/>
    </row>
    <row r="233" spans="1:14" ht="31.5" x14ac:dyDescent="0.25">
      <c r="A233" s="27"/>
      <c r="B233" s="137"/>
      <c r="C233" s="132"/>
      <c r="D233" s="137"/>
      <c r="E233" s="137"/>
      <c r="F233" s="132"/>
      <c r="G233" s="146"/>
      <c r="H233" s="138"/>
      <c r="I233" s="138" t="s">
        <v>374</v>
      </c>
      <c r="J233" s="139">
        <v>64800</v>
      </c>
      <c r="K233" s="192" t="s">
        <v>506</v>
      </c>
      <c r="L233" s="177">
        <v>80000</v>
      </c>
      <c r="M233" s="139"/>
      <c r="N233" s="140"/>
    </row>
    <row r="234" spans="1:14" ht="15.75" x14ac:dyDescent="0.25">
      <c r="A234" s="27"/>
      <c r="B234" s="137"/>
      <c r="C234" s="156" t="s">
        <v>249</v>
      </c>
      <c r="D234" s="137"/>
      <c r="E234" s="137"/>
      <c r="F234" s="132" t="s">
        <v>249</v>
      </c>
      <c r="G234" s="146"/>
      <c r="H234" s="138"/>
      <c r="I234" s="138"/>
      <c r="J234" s="139"/>
      <c r="K234" s="192"/>
      <c r="L234" s="177"/>
      <c r="M234" s="139"/>
      <c r="N234" s="140"/>
    </row>
    <row r="235" spans="1:14" ht="47.25" x14ac:dyDescent="0.25">
      <c r="A235" s="27"/>
      <c r="B235" s="137"/>
      <c r="C235" s="132" t="s">
        <v>384</v>
      </c>
      <c r="D235" s="137">
        <v>720000</v>
      </c>
      <c r="E235" s="137">
        <f>D235/2</f>
        <v>360000</v>
      </c>
      <c r="F235" s="132" t="s">
        <v>381</v>
      </c>
      <c r="G235" s="146"/>
      <c r="H235" s="138"/>
      <c r="I235" s="138" t="s">
        <v>375</v>
      </c>
      <c r="J235" s="139">
        <v>64800</v>
      </c>
      <c r="K235" s="192" t="s">
        <v>460</v>
      </c>
      <c r="L235" s="177">
        <v>80000</v>
      </c>
      <c r="M235" s="139">
        <v>40000</v>
      </c>
      <c r="N235" s="140"/>
    </row>
    <row r="236" spans="1:14" ht="31.5" x14ac:dyDescent="0.25">
      <c r="A236" s="27"/>
      <c r="B236" s="137"/>
      <c r="C236" s="132"/>
      <c r="D236" s="137"/>
      <c r="E236" s="137"/>
      <c r="F236" s="132"/>
      <c r="G236" s="146"/>
      <c r="H236" s="138"/>
      <c r="I236" s="138" t="s">
        <v>375</v>
      </c>
      <c r="J236" s="139">
        <v>64800</v>
      </c>
      <c r="K236" s="192" t="s">
        <v>492</v>
      </c>
      <c r="L236" s="177">
        <v>80000</v>
      </c>
      <c r="M236" s="139"/>
      <c r="N236" s="140"/>
    </row>
    <row r="237" spans="1:14" ht="31.5" x14ac:dyDescent="0.25">
      <c r="A237" s="27"/>
      <c r="B237" s="137"/>
      <c r="C237" s="132"/>
      <c r="D237" s="137"/>
      <c r="E237" s="137"/>
      <c r="F237" s="132"/>
      <c r="G237" s="146"/>
      <c r="H237" s="138"/>
      <c r="I237" s="138" t="s">
        <v>375</v>
      </c>
      <c r="J237" s="139">
        <v>61900</v>
      </c>
      <c r="K237" s="192" t="s">
        <v>493</v>
      </c>
      <c r="L237" s="177">
        <v>80000</v>
      </c>
      <c r="M237" s="139"/>
      <c r="N237" s="140"/>
    </row>
    <row r="238" spans="1:14" ht="31.5" x14ac:dyDescent="0.25">
      <c r="A238" s="27"/>
      <c r="B238" s="137"/>
      <c r="C238" s="132"/>
      <c r="D238" s="137"/>
      <c r="E238" s="137"/>
      <c r="F238" s="132"/>
      <c r="G238" s="146"/>
      <c r="H238" s="138"/>
      <c r="I238" s="138" t="s">
        <v>375</v>
      </c>
      <c r="J238" s="139">
        <v>64000</v>
      </c>
      <c r="K238" s="192" t="s">
        <v>562</v>
      </c>
      <c r="L238" s="177">
        <v>80000</v>
      </c>
      <c r="M238" s="139"/>
      <c r="N238" s="140"/>
    </row>
    <row r="239" spans="1:14" ht="31.5" x14ac:dyDescent="0.25">
      <c r="A239" s="27"/>
      <c r="B239" s="137"/>
      <c r="C239" s="132"/>
      <c r="D239" s="137"/>
      <c r="E239" s="137"/>
      <c r="F239" s="132"/>
      <c r="G239" s="146"/>
      <c r="H239" s="138"/>
      <c r="I239" s="138" t="s">
        <v>375</v>
      </c>
      <c r="J239" s="139"/>
      <c r="K239" s="192" t="s">
        <v>507</v>
      </c>
      <c r="L239" s="177">
        <v>80000</v>
      </c>
      <c r="M239" s="139"/>
      <c r="N239" s="140"/>
    </row>
    <row r="240" spans="1:14" ht="15.75" x14ac:dyDescent="0.25">
      <c r="A240" s="27"/>
      <c r="B240" s="137"/>
      <c r="C240" s="132"/>
      <c r="D240" s="137"/>
      <c r="E240" s="137"/>
      <c r="F240" s="132"/>
      <c r="G240" s="146"/>
      <c r="H240" s="138"/>
      <c r="I240" s="138"/>
      <c r="J240" s="139"/>
      <c r="K240" s="192"/>
      <c r="L240" s="177"/>
      <c r="M240" s="139"/>
      <c r="N240" s="140"/>
    </row>
    <row r="241" spans="1:14" ht="47.25" x14ac:dyDescent="0.25">
      <c r="A241" s="27"/>
      <c r="B241" s="137"/>
      <c r="C241" s="132" t="s">
        <v>384</v>
      </c>
      <c r="D241" s="137">
        <v>720000</v>
      </c>
      <c r="E241" s="137">
        <f>D241/2</f>
        <v>360000</v>
      </c>
      <c r="F241" s="132" t="s">
        <v>382</v>
      </c>
      <c r="G241" s="146"/>
      <c r="H241" s="138"/>
      <c r="I241" s="138" t="s">
        <v>375</v>
      </c>
      <c r="J241" s="139">
        <v>64800</v>
      </c>
      <c r="K241" s="192" t="s">
        <v>494</v>
      </c>
      <c r="L241" s="177">
        <v>80000</v>
      </c>
      <c r="M241" s="139">
        <v>-40000</v>
      </c>
      <c r="N241" s="140"/>
    </row>
    <row r="242" spans="1:14" ht="31.5" x14ac:dyDescent="0.25">
      <c r="A242" s="27"/>
      <c r="B242" s="137"/>
      <c r="C242" s="132"/>
      <c r="D242" s="137"/>
      <c r="E242" s="137"/>
      <c r="F242" s="132"/>
      <c r="G242" s="146"/>
      <c r="H242" s="138"/>
      <c r="I242" s="138" t="s">
        <v>375</v>
      </c>
      <c r="J242" s="139">
        <v>62700</v>
      </c>
      <c r="K242" s="192" t="s">
        <v>563</v>
      </c>
      <c r="L242" s="177">
        <v>80000</v>
      </c>
      <c r="M242" s="139"/>
      <c r="N242" s="140"/>
    </row>
    <row r="243" spans="1:14" ht="31.5" x14ac:dyDescent="0.25">
      <c r="A243" s="27"/>
      <c r="B243" s="137"/>
      <c r="C243" s="132"/>
      <c r="D243" s="137"/>
      <c r="E243" s="137"/>
      <c r="F243" s="132"/>
      <c r="G243" s="146"/>
      <c r="H243" s="138"/>
      <c r="I243" s="138" t="s">
        <v>375</v>
      </c>
      <c r="J243" s="139">
        <v>64000</v>
      </c>
      <c r="K243" s="192" t="s">
        <v>564</v>
      </c>
      <c r="L243" s="177">
        <v>80000</v>
      </c>
      <c r="M243" s="139"/>
      <c r="N243" s="140"/>
    </row>
    <row r="244" spans="1:14" ht="31.5" x14ac:dyDescent="0.25">
      <c r="A244" s="27"/>
      <c r="B244" s="137"/>
      <c r="C244" s="132"/>
      <c r="D244" s="137"/>
      <c r="E244" s="137"/>
      <c r="F244" s="132"/>
      <c r="G244" s="146"/>
      <c r="H244" s="138"/>
      <c r="I244" s="138" t="s">
        <v>375</v>
      </c>
      <c r="J244" s="139"/>
      <c r="K244" s="192" t="s">
        <v>508</v>
      </c>
      <c r="L244" s="177">
        <v>80000</v>
      </c>
      <c r="M244" s="139"/>
      <c r="N244" s="140"/>
    </row>
    <row r="245" spans="1:14" ht="15.75" x14ac:dyDescent="0.25">
      <c r="A245" s="27"/>
      <c r="B245" s="137"/>
      <c r="C245" s="132"/>
      <c r="D245" s="137"/>
      <c r="E245" s="137"/>
      <c r="F245" s="132"/>
      <c r="G245" s="146"/>
      <c r="H245" s="138"/>
      <c r="I245" s="138"/>
      <c r="J245" s="139"/>
      <c r="K245" s="192"/>
      <c r="L245" s="177"/>
      <c r="M245" s="139"/>
      <c r="N245" s="140"/>
    </row>
    <row r="246" spans="1:14" ht="47.25" x14ac:dyDescent="0.25">
      <c r="A246" s="27"/>
      <c r="B246" s="137"/>
      <c r="C246" s="132" t="s">
        <v>384</v>
      </c>
      <c r="D246" s="137">
        <v>720000</v>
      </c>
      <c r="E246" s="137">
        <f>D246/2</f>
        <v>360000</v>
      </c>
      <c r="F246" s="132" t="s">
        <v>383</v>
      </c>
      <c r="G246" s="146"/>
      <c r="H246" s="138"/>
      <c r="I246" s="138" t="s">
        <v>375</v>
      </c>
      <c r="J246" s="139">
        <v>62500</v>
      </c>
      <c r="K246" s="192" t="s">
        <v>495</v>
      </c>
      <c r="L246" s="177">
        <v>80000</v>
      </c>
      <c r="M246" s="139">
        <v>-200000</v>
      </c>
      <c r="N246" s="140"/>
    </row>
    <row r="247" spans="1:14" ht="31.5" x14ac:dyDescent="0.25">
      <c r="A247" s="27"/>
      <c r="B247" s="137"/>
      <c r="C247" s="132"/>
      <c r="D247" s="137"/>
      <c r="E247" s="137"/>
      <c r="F247" s="132"/>
      <c r="G247" s="146"/>
      <c r="H247" s="138"/>
      <c r="I247" s="138" t="s">
        <v>375</v>
      </c>
      <c r="J247" s="139"/>
      <c r="K247" s="192" t="s">
        <v>509</v>
      </c>
      <c r="L247" s="177">
        <v>80000</v>
      </c>
      <c r="M247" s="139"/>
      <c r="N247" s="140"/>
    </row>
    <row r="248" spans="1:14" ht="15.75" x14ac:dyDescent="0.25">
      <c r="A248" s="27"/>
      <c r="B248" s="137"/>
      <c r="C248" s="132"/>
      <c r="D248" s="137"/>
      <c r="E248" s="137"/>
      <c r="F248" s="132"/>
      <c r="G248" s="146"/>
      <c r="H248" s="138"/>
      <c r="I248" s="138"/>
      <c r="J248" s="139"/>
      <c r="K248" s="192"/>
      <c r="L248" s="177"/>
      <c r="M248" s="139"/>
      <c r="N248" s="140"/>
    </row>
    <row r="249" spans="1:14" ht="15.75" hidden="1" customHeight="1" x14ac:dyDescent="0.25">
      <c r="A249" s="27"/>
      <c r="B249" s="137"/>
      <c r="C249" s="132"/>
      <c r="D249" s="137"/>
      <c r="E249" s="137">
        <f>D249/2</f>
        <v>0</v>
      </c>
      <c r="F249" s="132"/>
      <c r="G249" s="146"/>
      <c r="H249" s="138"/>
      <c r="I249" s="138" t="s">
        <v>375</v>
      </c>
      <c r="J249" s="139"/>
      <c r="K249" s="192"/>
      <c r="L249" s="177"/>
      <c r="M249" s="139"/>
      <c r="N249" s="140"/>
    </row>
    <row r="250" spans="1:14" ht="15.75" hidden="1" customHeight="1" x14ac:dyDescent="0.25">
      <c r="A250" s="27"/>
      <c r="B250" s="137"/>
      <c r="C250" s="132"/>
      <c r="D250" s="137"/>
      <c r="E250" s="137">
        <f>D250/2</f>
        <v>0</v>
      </c>
      <c r="F250" s="132"/>
      <c r="G250" s="146"/>
      <c r="H250" s="138"/>
      <c r="I250" s="138" t="s">
        <v>375</v>
      </c>
      <c r="J250" s="139"/>
      <c r="K250" s="192"/>
      <c r="L250" s="177"/>
      <c r="M250" s="139"/>
      <c r="N250" s="140"/>
    </row>
    <row r="251" spans="1:14" ht="47.25" x14ac:dyDescent="0.25">
      <c r="A251" s="27"/>
      <c r="B251" s="137"/>
      <c r="C251" s="132" t="s">
        <v>250</v>
      </c>
      <c r="D251" s="137">
        <v>720000</v>
      </c>
      <c r="E251" s="137">
        <f>D251/2</f>
        <v>360000</v>
      </c>
      <c r="F251" s="132" t="s">
        <v>385</v>
      </c>
      <c r="G251" s="146" t="s">
        <v>18</v>
      </c>
      <c r="H251" s="138">
        <v>10</v>
      </c>
      <c r="I251" s="138" t="s">
        <v>375</v>
      </c>
      <c r="J251" s="139">
        <v>64000</v>
      </c>
      <c r="K251" s="192" t="s">
        <v>496</v>
      </c>
      <c r="L251" s="177">
        <v>80000</v>
      </c>
      <c r="M251" s="139">
        <v>-120000</v>
      </c>
      <c r="N251" s="140"/>
    </row>
    <row r="252" spans="1:14" ht="31.5" x14ac:dyDescent="0.25">
      <c r="A252" s="27"/>
      <c r="B252" s="137"/>
      <c r="C252" s="132"/>
      <c r="D252" s="137"/>
      <c r="E252" s="137"/>
      <c r="F252" s="132"/>
      <c r="G252" s="146"/>
      <c r="H252" s="138"/>
      <c r="I252" s="138" t="s">
        <v>375</v>
      </c>
      <c r="J252" s="139">
        <v>64000</v>
      </c>
      <c r="K252" s="192" t="s">
        <v>565</v>
      </c>
      <c r="L252" s="177">
        <v>80000</v>
      </c>
      <c r="M252" s="139"/>
      <c r="N252" s="140"/>
    </row>
    <row r="253" spans="1:14" ht="31.5" x14ac:dyDescent="0.25">
      <c r="A253" s="27"/>
      <c r="B253" s="137"/>
      <c r="C253" s="132"/>
      <c r="D253" s="137"/>
      <c r="E253" s="137"/>
      <c r="F253" s="132"/>
      <c r="G253" s="146"/>
      <c r="H253" s="138"/>
      <c r="I253" s="138" t="s">
        <v>375</v>
      </c>
      <c r="J253" s="139"/>
      <c r="K253" s="192" t="s">
        <v>510</v>
      </c>
      <c r="L253" s="177">
        <v>80000</v>
      </c>
      <c r="M253" s="139"/>
      <c r="N253" s="140"/>
    </row>
    <row r="254" spans="1:14" ht="31.5" x14ac:dyDescent="0.25">
      <c r="A254" s="27"/>
      <c r="B254" s="137"/>
      <c r="C254" s="132"/>
      <c r="D254" s="137"/>
      <c r="E254" s="137"/>
      <c r="F254" s="132" t="s">
        <v>377</v>
      </c>
      <c r="G254" s="146"/>
      <c r="H254" s="138"/>
      <c r="I254" s="195"/>
      <c r="K254" s="192" t="s">
        <v>276</v>
      </c>
      <c r="L254" s="177"/>
      <c r="M254" s="139"/>
      <c r="N254" s="140"/>
    </row>
    <row r="255" spans="1:14" ht="15.75" x14ac:dyDescent="0.25">
      <c r="A255" s="27"/>
      <c r="B255" s="137"/>
      <c r="C255" s="132"/>
      <c r="D255" s="137"/>
      <c r="E255" s="137"/>
      <c r="F255" s="132"/>
      <c r="G255" s="146"/>
      <c r="H255" s="138"/>
      <c r="I255" s="138" t="s">
        <v>376</v>
      </c>
      <c r="J255" s="139">
        <v>183060</v>
      </c>
      <c r="K255" s="192" t="s">
        <v>291</v>
      </c>
      <c r="L255" s="177"/>
      <c r="M255" s="139"/>
      <c r="N255" s="140"/>
    </row>
    <row r="256" spans="1:14" ht="15.75" x14ac:dyDescent="0.25">
      <c r="A256" s="27"/>
      <c r="B256" s="137"/>
      <c r="C256" s="132"/>
      <c r="D256" s="137"/>
      <c r="E256" s="137"/>
      <c r="F256" s="132"/>
      <c r="G256" s="146"/>
      <c r="H256" s="138"/>
      <c r="I256" s="138"/>
      <c r="J256" s="139">
        <v>238300</v>
      </c>
      <c r="K256" s="192" t="s">
        <v>325</v>
      </c>
      <c r="L256" s="177"/>
      <c r="M256" s="139"/>
      <c r="N256" s="140"/>
    </row>
    <row r="257" spans="1:14" ht="15.75" x14ac:dyDescent="0.25">
      <c r="A257" s="27"/>
      <c r="B257" s="137"/>
      <c r="C257" s="132"/>
      <c r="D257" s="137"/>
      <c r="E257" s="137"/>
      <c r="F257" s="132"/>
      <c r="G257" s="146"/>
      <c r="H257" s="138"/>
      <c r="I257" s="138"/>
      <c r="J257" s="139">
        <v>293050</v>
      </c>
      <c r="K257" s="192" t="s">
        <v>314</v>
      </c>
      <c r="L257" s="177"/>
      <c r="M257" s="139"/>
      <c r="N257" s="140"/>
    </row>
    <row r="258" spans="1:14" ht="15.75" x14ac:dyDescent="0.25">
      <c r="A258" s="27"/>
      <c r="B258" s="137"/>
      <c r="C258" s="132"/>
      <c r="D258" s="137"/>
      <c r="E258" s="137"/>
      <c r="F258" s="132"/>
      <c r="G258" s="146"/>
      <c r="H258" s="138"/>
      <c r="I258" s="138"/>
      <c r="J258" s="139">
        <v>179800</v>
      </c>
      <c r="K258" s="192" t="s">
        <v>328</v>
      </c>
      <c r="L258" s="177"/>
      <c r="M258" s="139"/>
      <c r="N258" s="140"/>
    </row>
    <row r="259" spans="1:14" ht="15.75" x14ac:dyDescent="0.25">
      <c r="A259" s="27"/>
      <c r="B259" s="137"/>
      <c r="C259" s="132"/>
      <c r="D259" s="137"/>
      <c r="E259" s="137"/>
      <c r="F259" s="132"/>
      <c r="G259" s="146"/>
      <c r="H259" s="138"/>
      <c r="I259" s="138"/>
      <c r="J259" s="139"/>
      <c r="K259" s="192" t="s">
        <v>436</v>
      </c>
      <c r="L259" s="177"/>
      <c r="M259" s="139"/>
      <c r="N259" s="140"/>
    </row>
    <row r="260" spans="1:14" ht="47.25" x14ac:dyDescent="0.25">
      <c r="A260" s="27"/>
      <c r="B260" s="137"/>
      <c r="C260" s="132"/>
      <c r="D260" s="137"/>
      <c r="E260" s="137"/>
      <c r="F260" s="132" t="s">
        <v>348</v>
      </c>
      <c r="G260" s="146"/>
      <c r="H260" s="138"/>
      <c r="I260" s="138" t="s">
        <v>378</v>
      </c>
      <c r="J260" s="139"/>
      <c r="K260" s="192"/>
      <c r="L260" s="177"/>
      <c r="M260" s="139"/>
      <c r="N260" s="140"/>
    </row>
    <row r="261" spans="1:14" ht="31.5" x14ac:dyDescent="0.25">
      <c r="A261" s="27"/>
      <c r="B261" s="137"/>
      <c r="C261" s="132"/>
      <c r="D261" s="137"/>
      <c r="E261" s="137"/>
      <c r="F261" s="132"/>
      <c r="G261" s="146"/>
      <c r="H261" s="138"/>
      <c r="I261" s="138"/>
      <c r="J261" s="139">
        <v>183050</v>
      </c>
      <c r="K261" s="192" t="s">
        <v>438</v>
      </c>
      <c r="L261" s="177"/>
      <c r="M261" s="139"/>
      <c r="N261" s="140"/>
    </row>
    <row r="262" spans="1:14" ht="15.75" x14ac:dyDescent="0.25">
      <c r="A262" s="27"/>
      <c r="B262" s="137"/>
      <c r="C262" s="132"/>
      <c r="D262" s="137"/>
      <c r="E262" s="137"/>
      <c r="F262" s="132"/>
      <c r="G262" s="146"/>
      <c r="H262" s="138"/>
      <c r="I262" s="138"/>
      <c r="J262" s="139">
        <v>8350</v>
      </c>
      <c r="K262" s="192" t="s">
        <v>277</v>
      </c>
      <c r="L262" s="177"/>
      <c r="M262" s="139"/>
      <c r="N262" s="140"/>
    </row>
    <row r="263" spans="1:14" ht="15.75" x14ac:dyDescent="0.25">
      <c r="A263" s="27"/>
      <c r="B263" s="137"/>
      <c r="C263" s="132"/>
      <c r="D263" s="137"/>
      <c r="E263" s="137"/>
      <c r="F263" s="132"/>
      <c r="G263" s="146"/>
      <c r="H263" s="138"/>
      <c r="I263" s="138"/>
      <c r="J263" s="139">
        <v>238300</v>
      </c>
      <c r="K263" s="192" t="s">
        <v>427</v>
      </c>
      <c r="L263" s="177"/>
      <c r="M263" s="139"/>
      <c r="N263" s="140"/>
    </row>
    <row r="264" spans="1:14" ht="15.75" x14ac:dyDescent="0.25">
      <c r="A264" s="27"/>
      <c r="B264" s="137"/>
      <c r="C264" s="132"/>
      <c r="D264" s="137"/>
      <c r="E264" s="137"/>
      <c r="F264" s="132"/>
      <c r="G264" s="146"/>
      <c r="H264" s="138"/>
      <c r="I264" s="138"/>
      <c r="J264" s="139">
        <v>293050</v>
      </c>
      <c r="K264" s="192" t="s">
        <v>428</v>
      </c>
      <c r="L264" s="177"/>
      <c r="M264" s="139"/>
      <c r="N264" s="140"/>
    </row>
    <row r="265" spans="1:14" ht="15.75" x14ac:dyDescent="0.25">
      <c r="A265" s="27"/>
      <c r="B265" s="137"/>
      <c r="C265" s="132"/>
      <c r="D265" s="137"/>
      <c r="E265" s="137"/>
      <c r="F265" s="132"/>
      <c r="G265" s="146"/>
      <c r="H265" s="138"/>
      <c r="I265" s="138"/>
      <c r="J265" s="139">
        <v>187300</v>
      </c>
      <c r="K265" s="192" t="s">
        <v>429</v>
      </c>
      <c r="L265" s="177"/>
      <c r="M265" s="139"/>
      <c r="N265" s="140"/>
    </row>
    <row r="266" spans="1:14" ht="35.25" customHeight="1" x14ac:dyDescent="0.25">
      <c r="A266" s="27"/>
      <c r="B266" s="137"/>
      <c r="C266" s="132"/>
      <c r="D266" s="137"/>
      <c r="E266" s="137"/>
      <c r="F266" s="132"/>
      <c r="G266" s="146"/>
      <c r="H266" s="138"/>
      <c r="I266" s="138"/>
      <c r="J266" s="139"/>
      <c r="K266" s="192" t="s">
        <v>437</v>
      </c>
      <c r="L266" s="177"/>
      <c r="M266" s="139"/>
      <c r="N266" s="140"/>
    </row>
    <row r="267" spans="1:14" ht="18.75" x14ac:dyDescent="0.25">
      <c r="A267" s="27"/>
      <c r="B267" s="137"/>
      <c r="C267" s="147" t="s">
        <v>251</v>
      </c>
      <c r="D267" s="185">
        <v>1256720</v>
      </c>
      <c r="E267" s="185">
        <f>E269+E270</f>
        <v>63360</v>
      </c>
      <c r="F267" s="147"/>
      <c r="G267" s="146"/>
      <c r="H267" s="138"/>
      <c r="I267" s="138"/>
      <c r="J267" s="139"/>
      <c r="K267" s="193"/>
      <c r="L267" s="180">
        <v>58320</v>
      </c>
      <c r="M267" s="139">
        <v>-5040</v>
      </c>
      <c r="N267" s="140"/>
    </row>
    <row r="268" spans="1:14" ht="18.75" x14ac:dyDescent="0.25">
      <c r="A268" s="27"/>
      <c r="B268" s="137"/>
      <c r="C268" s="147" t="s">
        <v>402</v>
      </c>
      <c r="D268" s="186">
        <v>1190000</v>
      </c>
      <c r="E268" s="186"/>
      <c r="F268" s="147"/>
      <c r="G268" s="146"/>
      <c r="H268" s="138"/>
      <c r="I268" s="138"/>
      <c r="J268" s="139"/>
      <c r="K268" s="193"/>
      <c r="L268" s="177"/>
      <c r="M268" s="139"/>
      <c r="N268" s="140"/>
    </row>
    <row r="269" spans="1:14" ht="47.25" x14ac:dyDescent="0.25">
      <c r="B269" s="137"/>
      <c r="C269" s="132" t="s">
        <v>252</v>
      </c>
      <c r="D269" s="186">
        <v>60000</v>
      </c>
      <c r="E269" s="186">
        <v>60000</v>
      </c>
      <c r="F269" s="132" t="s">
        <v>422</v>
      </c>
      <c r="G269" s="146" t="s">
        <v>18</v>
      </c>
      <c r="H269" s="138">
        <v>1</v>
      </c>
      <c r="I269" s="138" t="s">
        <v>379</v>
      </c>
      <c r="J269" s="139">
        <v>58320</v>
      </c>
      <c r="K269" s="192" t="s">
        <v>566</v>
      </c>
      <c r="L269" s="177">
        <v>58320</v>
      </c>
      <c r="M269" s="139"/>
      <c r="N269" s="27"/>
    </row>
    <row r="270" spans="1:14" ht="15.75" x14ac:dyDescent="0.25">
      <c r="B270" s="137"/>
      <c r="C270" s="132" t="s">
        <v>253</v>
      </c>
      <c r="D270" s="186">
        <v>6720</v>
      </c>
      <c r="E270" s="186">
        <f>D270/2</f>
        <v>3360</v>
      </c>
      <c r="F270" s="132"/>
      <c r="G270" s="146" t="s">
        <v>18</v>
      </c>
      <c r="H270" s="138">
        <v>2</v>
      </c>
      <c r="I270" s="138"/>
      <c r="J270" s="139"/>
      <c r="K270" s="193"/>
      <c r="L270" s="177"/>
      <c r="M270" s="139"/>
      <c r="N270" s="27"/>
    </row>
    <row r="271" spans="1:14" ht="15.75" x14ac:dyDescent="0.25">
      <c r="A271" s="27"/>
      <c r="B271" s="137"/>
      <c r="C271" s="144" t="s">
        <v>254</v>
      </c>
      <c r="D271" s="185" t="e">
        <f>смета!#REF!</f>
        <v>#REF!</v>
      </c>
      <c r="E271" s="185">
        <v>11000</v>
      </c>
      <c r="F271" s="144"/>
      <c r="G271" s="146"/>
      <c r="H271" s="158"/>
      <c r="I271" s="158"/>
      <c r="J271" s="159"/>
      <c r="K271" s="194"/>
      <c r="L271" s="180"/>
      <c r="M271" s="139">
        <f>L271-E271</f>
        <v>-11000</v>
      </c>
      <c r="N271" s="140"/>
    </row>
    <row r="272" spans="1:14" ht="15.75" x14ac:dyDescent="0.25">
      <c r="A272" s="27"/>
      <c r="B272" s="137"/>
      <c r="C272" s="132" t="s">
        <v>255</v>
      </c>
      <c r="D272" s="186" t="e">
        <f>смета!#REF!</f>
        <v>#REF!</v>
      </c>
      <c r="E272" s="137"/>
      <c r="F272" s="132"/>
      <c r="G272" s="146"/>
      <c r="H272" s="158"/>
      <c r="I272" s="158"/>
      <c r="J272" s="159"/>
      <c r="K272" s="194"/>
      <c r="L272" s="177"/>
      <c r="M272" s="139"/>
      <c r="N272" s="140"/>
    </row>
    <row r="273" spans="1:15" ht="15.75" x14ac:dyDescent="0.25">
      <c r="A273" s="27"/>
      <c r="B273" s="137"/>
      <c r="C273" s="132" t="s">
        <v>256</v>
      </c>
      <c r="D273" s="186" t="e">
        <f>смета!#REF!</f>
        <v>#REF!</v>
      </c>
      <c r="E273" s="137"/>
      <c r="F273" s="132"/>
      <c r="G273" s="146"/>
      <c r="H273" s="158"/>
      <c r="I273" s="158"/>
      <c r="J273" s="159"/>
      <c r="K273" s="194"/>
      <c r="L273" s="177"/>
      <c r="M273" s="139"/>
      <c r="N273" s="140"/>
    </row>
    <row r="274" spans="1:15" ht="15.75" x14ac:dyDescent="0.25">
      <c r="A274" s="27"/>
      <c r="B274" s="137"/>
      <c r="C274" s="132" t="s">
        <v>257</v>
      </c>
      <c r="D274" s="186" t="e">
        <f>смета!#REF!</f>
        <v>#REF!</v>
      </c>
      <c r="E274" s="137"/>
      <c r="F274" s="132"/>
      <c r="G274" s="146"/>
      <c r="H274" s="158"/>
      <c r="I274" s="158"/>
      <c r="J274" s="159"/>
      <c r="K274" s="194"/>
      <c r="L274" s="177"/>
      <c r="M274" s="139"/>
      <c r="N274" s="140"/>
    </row>
    <row r="275" spans="1:15" ht="15.75" x14ac:dyDescent="0.25">
      <c r="A275" s="27"/>
      <c r="B275" s="137"/>
      <c r="C275" s="132" t="s">
        <v>258</v>
      </c>
      <c r="D275" s="186" t="e">
        <f>смета!#REF!</f>
        <v>#REF!</v>
      </c>
      <c r="E275" s="186">
        <v>11000</v>
      </c>
      <c r="F275" s="132"/>
      <c r="G275" s="146"/>
      <c r="H275" s="158"/>
      <c r="I275" s="158"/>
      <c r="J275" s="139"/>
      <c r="K275" s="192"/>
      <c r="L275" s="177"/>
      <c r="M275" s="139"/>
      <c r="N275" s="220"/>
    </row>
    <row r="276" spans="1:15" ht="15.75" x14ac:dyDescent="0.25">
      <c r="A276" s="27"/>
      <c r="B276" s="137"/>
      <c r="C276" s="132" t="s">
        <v>259</v>
      </c>
      <c r="D276" s="186" t="e">
        <f>смета!#REF!</f>
        <v>#REF!</v>
      </c>
      <c r="E276" s="137"/>
      <c r="F276" s="132"/>
      <c r="G276" s="146" t="s">
        <v>17</v>
      </c>
      <c r="H276" s="138">
        <v>48</v>
      </c>
      <c r="I276" s="138"/>
      <c r="J276" s="139"/>
      <c r="K276" s="145"/>
      <c r="L276" s="177"/>
      <c r="M276" s="139"/>
      <c r="N276" s="140"/>
    </row>
    <row r="277" spans="1:15" ht="15.75" x14ac:dyDescent="0.25">
      <c r="A277" s="27"/>
      <c r="B277" s="148"/>
      <c r="C277" s="160" t="s">
        <v>10</v>
      </c>
      <c r="D277" s="218">
        <f>D9+D97+D112</f>
        <v>42064000</v>
      </c>
      <c r="E277" s="219">
        <f>E9+E97+E112</f>
        <v>21032000</v>
      </c>
      <c r="F277" s="219">
        <f t="shared" ref="F277:L277" si="4">F9+F97+F112</f>
        <v>0</v>
      </c>
      <c r="G277" s="219">
        <f t="shared" si="4"/>
        <v>0</v>
      </c>
      <c r="H277" s="219">
        <f t="shared" si="4"/>
        <v>0</v>
      </c>
      <c r="I277" s="219">
        <f t="shared" si="4"/>
        <v>0</v>
      </c>
      <c r="J277" s="219">
        <f t="shared" si="4"/>
        <v>0</v>
      </c>
      <c r="K277" s="219">
        <f t="shared" si="4"/>
        <v>0</v>
      </c>
      <c r="L277" s="219">
        <f t="shared" si="4"/>
        <v>21216328.949999999</v>
      </c>
      <c r="M277" s="219">
        <f>L277-E277</f>
        <v>184328.94999999925</v>
      </c>
      <c r="N277" s="212"/>
    </row>
    <row r="278" spans="1:15" ht="15.75" x14ac:dyDescent="0.25">
      <c r="A278" s="27"/>
      <c r="B278" s="55"/>
      <c r="C278" s="55"/>
      <c r="D278" s="55"/>
      <c r="E278" s="55"/>
      <c r="F278" s="55"/>
      <c r="G278" s="55"/>
      <c r="H278" s="55"/>
      <c r="I278" s="55"/>
      <c r="J278" s="161"/>
      <c r="K278" s="161"/>
      <c r="L278" s="161"/>
      <c r="M278" s="221"/>
      <c r="N278" s="212"/>
      <c r="O278" s="171"/>
    </row>
    <row r="279" spans="1:15" ht="15.75" x14ac:dyDescent="0.25">
      <c r="A279" s="27"/>
      <c r="B279" s="55"/>
      <c r="C279" s="55"/>
      <c r="D279" s="55"/>
      <c r="E279" s="55"/>
      <c r="F279" s="55"/>
      <c r="G279" s="55"/>
      <c r="H279" s="55"/>
      <c r="I279" s="55"/>
      <c r="J279" s="55"/>
      <c r="K279" s="55"/>
      <c r="L279" s="161"/>
      <c r="N279" s="212"/>
    </row>
    <row r="280" spans="1:15" ht="15.75" x14ac:dyDescent="0.25">
      <c r="A280" s="27"/>
      <c r="B280" s="55"/>
      <c r="C280" s="222" t="s">
        <v>362</v>
      </c>
      <c r="D280" s="222"/>
      <c r="E280" s="222"/>
      <c r="F280" s="162"/>
      <c r="G280" s="162"/>
      <c r="H280" s="162"/>
      <c r="I280" s="162"/>
      <c r="J280" s="55"/>
      <c r="K280" s="55"/>
      <c r="L280" s="161"/>
      <c r="N280" s="212"/>
    </row>
    <row r="281" spans="1:15" ht="15.75" x14ac:dyDescent="0.25">
      <c r="C281" s="222" t="s">
        <v>364</v>
      </c>
      <c r="D281" s="9"/>
      <c r="E281" s="184"/>
      <c r="F281" s="163"/>
    </row>
    <row r="282" spans="1:15" ht="15.75" x14ac:dyDescent="0.25">
      <c r="C282" s="9"/>
      <c r="D282" s="9"/>
      <c r="E282" s="184"/>
      <c r="N282" s="27"/>
    </row>
    <row r="283" spans="1:15" ht="15.75" x14ac:dyDescent="0.25">
      <c r="C283" s="222" t="s">
        <v>365</v>
      </c>
      <c r="D283" s="410" t="s">
        <v>363</v>
      </c>
      <c r="E283" s="410"/>
      <c r="F283" s="163"/>
      <c r="G283" s="163"/>
      <c r="L283" s="55"/>
      <c r="M283" s="27"/>
      <c r="N283" s="27"/>
    </row>
    <row r="284" spans="1:15" ht="42" customHeight="1" x14ac:dyDescent="0.25">
      <c r="C284" s="183" t="s">
        <v>366</v>
      </c>
      <c r="D284" s="183" t="s">
        <v>349</v>
      </c>
      <c r="E284" s="184"/>
      <c r="F284" s="163"/>
      <c r="G284" s="163"/>
      <c r="M284" s="27"/>
      <c r="N284" s="27"/>
    </row>
    <row r="285" spans="1:15" ht="15.75" x14ac:dyDescent="0.25">
      <c r="C285" s="9"/>
      <c r="D285" s="9"/>
      <c r="E285" s="184"/>
      <c r="J285" s="171"/>
      <c r="L285" s="171"/>
      <c r="M285" s="27"/>
      <c r="N285" s="27"/>
    </row>
    <row r="286" spans="1:15" ht="15.75" x14ac:dyDescent="0.25">
      <c r="C286" s="222" t="s">
        <v>367</v>
      </c>
      <c r="D286" s="9"/>
      <c r="E286" s="184"/>
      <c r="L286" s="55"/>
      <c r="M286" s="55"/>
    </row>
    <row r="287" spans="1:15" ht="15.75" x14ac:dyDescent="0.25">
      <c r="L287" s="55"/>
      <c r="M287" s="55"/>
    </row>
  </sheetData>
  <mergeCells count="13">
    <mergeCell ref="L7:L8"/>
    <mergeCell ref="M7:M8"/>
    <mergeCell ref="B7:B8"/>
    <mergeCell ref="C7:C8"/>
    <mergeCell ref="D7:D8"/>
    <mergeCell ref="E7:E8"/>
    <mergeCell ref="F7:F8"/>
    <mergeCell ref="G7:G8"/>
    <mergeCell ref="D283:E283"/>
    <mergeCell ref="H7:H8"/>
    <mergeCell ref="I7:I8"/>
    <mergeCell ref="J7:J8"/>
    <mergeCell ref="K7:K8"/>
  </mergeCells>
  <pageMargins left="0.7" right="0.7" top="0.75" bottom="0.75" header="0.3" footer="0.3"/>
  <pageSetup paperSize="9" scale="59" fitToHeight="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55"/>
  <sheetViews>
    <sheetView tabSelected="1" view="pageBreakPreview" topLeftCell="F43" zoomScale="70" zoomScaleNormal="55" zoomScaleSheetLayoutView="70" workbookViewId="0">
      <selection activeCell="U51" sqref="U51"/>
    </sheetView>
  </sheetViews>
  <sheetFormatPr defaultRowHeight="15.75" x14ac:dyDescent="0.25"/>
  <cols>
    <col min="1" max="1" width="5.28515625" style="317" customWidth="1"/>
    <col min="2" max="2" width="57.5703125" style="317" customWidth="1"/>
    <col min="3" max="3" width="15.7109375" style="317" hidden="1" customWidth="1"/>
    <col min="4" max="4" width="17.5703125" style="317" hidden="1" customWidth="1"/>
    <col min="5" max="5" width="16.85546875" style="317" hidden="1" customWidth="1"/>
    <col min="6" max="6" width="23.5703125" style="317" customWidth="1"/>
    <col min="7" max="7" width="21.28515625" style="317" hidden="1" customWidth="1"/>
    <col min="8" max="8" width="18.5703125" style="317" hidden="1" customWidth="1"/>
    <col min="9" max="9" width="16.7109375" style="317" hidden="1" customWidth="1"/>
    <col min="10" max="10" width="17.5703125" style="317" hidden="1" customWidth="1"/>
    <col min="11" max="11" width="18.28515625" style="317" hidden="1" customWidth="1"/>
    <col min="12" max="12" width="21.140625" style="317" hidden="1" customWidth="1"/>
    <col min="13" max="13" width="22.5703125" style="317" customWidth="1"/>
    <col min="14" max="16" width="9.140625" style="317" hidden="1" customWidth="1"/>
    <col min="17" max="17" width="21.85546875" style="317" customWidth="1"/>
    <col min="18" max="18" width="24.42578125" style="317" customWidth="1"/>
    <col min="19" max="19" width="26.5703125" style="317" customWidth="1"/>
    <col min="20" max="20" width="26.28515625" style="317" customWidth="1"/>
    <col min="21" max="21" width="22.7109375" style="317" customWidth="1"/>
    <col min="22" max="22" width="70.7109375" style="325" customWidth="1"/>
    <col min="23" max="23" width="31.7109375" style="309" customWidth="1"/>
    <col min="24" max="24" width="15.42578125" style="317" customWidth="1"/>
    <col min="25" max="16384" width="9.140625" style="317"/>
  </cols>
  <sheetData>
    <row r="1" spans="1:25" ht="45.75" customHeight="1" x14ac:dyDescent="0.25">
      <c r="A1" s="306"/>
      <c r="B1" s="418" t="s">
        <v>1032</v>
      </c>
      <c r="C1" s="418"/>
      <c r="D1" s="418"/>
      <c r="E1" s="418"/>
      <c r="F1" s="418"/>
      <c r="G1" s="418"/>
      <c r="H1" s="418"/>
      <c r="I1" s="418"/>
      <c r="J1" s="418"/>
      <c r="K1" s="418"/>
      <c r="L1" s="418"/>
      <c r="M1" s="418"/>
      <c r="N1" s="418"/>
      <c r="O1" s="418"/>
      <c r="P1" s="418"/>
      <c r="Q1" s="418"/>
      <c r="R1" s="418"/>
      <c r="S1" s="418"/>
      <c r="T1" s="418"/>
      <c r="U1" s="418"/>
      <c r="V1" s="326"/>
    </row>
    <row r="2" spans="1:25" x14ac:dyDescent="0.25">
      <c r="B2" s="305"/>
      <c r="C2" s="305"/>
      <c r="D2" s="305"/>
      <c r="E2" s="305"/>
      <c r="F2" s="305"/>
      <c r="T2" s="307"/>
    </row>
    <row r="3" spans="1:25" x14ac:dyDescent="0.25">
      <c r="A3" s="308"/>
      <c r="B3" s="182" t="s">
        <v>357</v>
      </c>
      <c r="C3" s="308"/>
      <c r="D3" s="308"/>
      <c r="E3" s="308"/>
      <c r="F3" s="309" t="s">
        <v>110</v>
      </c>
    </row>
    <row r="4" spans="1:25" hidden="1" x14ac:dyDescent="0.25">
      <c r="A4" s="308"/>
      <c r="B4" s="182" t="s">
        <v>358</v>
      </c>
      <c r="C4" s="308"/>
      <c r="D4" s="308"/>
      <c r="E4" s="308"/>
      <c r="F4" s="309" t="s">
        <v>439</v>
      </c>
    </row>
    <row r="5" spans="1:25" x14ac:dyDescent="0.25">
      <c r="A5" s="308"/>
      <c r="B5" s="182" t="s">
        <v>106</v>
      </c>
      <c r="C5" s="308"/>
      <c r="D5" s="308"/>
      <c r="E5" s="308"/>
      <c r="F5" s="309" t="s">
        <v>425</v>
      </c>
    </row>
    <row r="6" spans="1:25" hidden="1" x14ac:dyDescent="0.25">
      <c r="A6" s="308"/>
      <c r="B6" s="182" t="s">
        <v>391</v>
      </c>
      <c r="C6" s="308"/>
      <c r="D6" s="308"/>
      <c r="E6" s="308"/>
      <c r="F6" s="309" t="s">
        <v>765</v>
      </c>
    </row>
    <row r="7" spans="1:25" x14ac:dyDescent="0.25">
      <c r="A7" s="310"/>
      <c r="B7" s="183" t="s">
        <v>914</v>
      </c>
      <c r="C7" s="310"/>
      <c r="D7" s="310"/>
      <c r="E7" s="310"/>
      <c r="F7" s="309" t="s">
        <v>968</v>
      </c>
    </row>
    <row r="8" spans="1:25" hidden="1" x14ac:dyDescent="0.25">
      <c r="A8" s="319"/>
      <c r="B8" s="319"/>
      <c r="C8" s="319"/>
      <c r="D8" s="319"/>
      <c r="E8" s="319"/>
      <c r="F8" s="319"/>
    </row>
    <row r="9" spans="1:25" ht="54.75" customHeight="1" x14ac:dyDescent="0.25">
      <c r="A9" s="417" t="s">
        <v>0</v>
      </c>
      <c r="B9" s="417" t="s">
        <v>1</v>
      </c>
      <c r="C9" s="417" t="s">
        <v>12</v>
      </c>
      <c r="D9" s="417" t="s">
        <v>11</v>
      </c>
      <c r="E9" s="417" t="s">
        <v>263</v>
      </c>
      <c r="F9" s="417" t="s">
        <v>915</v>
      </c>
      <c r="G9" s="311" t="s">
        <v>264</v>
      </c>
      <c r="H9" s="311" t="s">
        <v>149</v>
      </c>
      <c r="I9" s="311" t="s">
        <v>151</v>
      </c>
      <c r="J9" s="311" t="s">
        <v>152</v>
      </c>
      <c r="K9" s="311" t="s">
        <v>174</v>
      </c>
      <c r="L9" s="312" t="s">
        <v>265</v>
      </c>
      <c r="M9" s="417" t="s">
        <v>339</v>
      </c>
      <c r="N9" s="313" t="s">
        <v>266</v>
      </c>
      <c r="O9" s="311" t="s">
        <v>267</v>
      </c>
      <c r="P9" s="312"/>
      <c r="Q9" s="417" t="s">
        <v>392</v>
      </c>
      <c r="R9" s="421" t="s">
        <v>953</v>
      </c>
      <c r="S9" s="421" t="s">
        <v>969</v>
      </c>
      <c r="T9" s="417" t="s">
        <v>970</v>
      </c>
      <c r="U9" s="417" t="s">
        <v>1033</v>
      </c>
      <c r="V9" s="419" t="s">
        <v>916</v>
      </c>
      <c r="W9" s="417" t="s">
        <v>917</v>
      </c>
    </row>
    <row r="10" spans="1:25" ht="19.5" customHeight="1" x14ac:dyDescent="0.25">
      <c r="A10" s="417"/>
      <c r="B10" s="423"/>
      <c r="C10" s="417"/>
      <c r="D10" s="417"/>
      <c r="E10" s="417"/>
      <c r="F10" s="417"/>
      <c r="M10" s="417"/>
      <c r="Q10" s="417"/>
      <c r="R10" s="422"/>
      <c r="S10" s="422"/>
      <c r="T10" s="417"/>
      <c r="U10" s="417"/>
      <c r="V10" s="420"/>
      <c r="W10" s="417"/>
    </row>
    <row r="11" spans="1:25" x14ac:dyDescent="0.25">
      <c r="A11" s="311"/>
      <c r="B11" s="311">
        <v>1</v>
      </c>
      <c r="C11" s="311"/>
      <c r="D11" s="311"/>
      <c r="E11" s="311"/>
      <c r="F11" s="311">
        <v>2</v>
      </c>
      <c r="G11" s="311">
        <v>3</v>
      </c>
      <c r="H11" s="311"/>
      <c r="I11" s="311"/>
      <c r="J11" s="311"/>
      <c r="K11" s="311">
        <v>4</v>
      </c>
      <c r="L11" s="311">
        <v>5</v>
      </c>
      <c r="M11" s="311">
        <v>3</v>
      </c>
      <c r="N11" s="311"/>
      <c r="O11" s="311"/>
      <c r="P11" s="311">
        <v>6</v>
      </c>
      <c r="Q11" s="311">
        <v>4</v>
      </c>
      <c r="R11" s="311">
        <v>5</v>
      </c>
      <c r="S11" s="340">
        <v>6</v>
      </c>
      <c r="T11" s="311">
        <v>7</v>
      </c>
      <c r="U11" s="311">
        <v>8</v>
      </c>
      <c r="V11" s="327">
        <v>9</v>
      </c>
      <c r="W11" s="311">
        <v>10</v>
      </c>
    </row>
    <row r="12" spans="1:25" x14ac:dyDescent="0.25">
      <c r="A12" s="158">
        <v>1</v>
      </c>
      <c r="B12" s="334" t="s">
        <v>20</v>
      </c>
      <c r="C12" s="314"/>
      <c r="D12" s="315"/>
      <c r="E12" s="164"/>
      <c r="F12" s="165">
        <f>F13+F19+F20+F21+F22+F23+F24+F26</f>
        <v>18020060</v>
      </c>
      <c r="G12" s="165">
        <f t="shared" ref="G12:S12" si="0">G13+G19+G20+G21+G22+G23+G24+G26</f>
        <v>747737.29</v>
      </c>
      <c r="H12" s="165">
        <f t="shared" si="0"/>
        <v>1581775.31</v>
      </c>
      <c r="I12" s="165">
        <f t="shared" si="0"/>
        <v>1549087.26</v>
      </c>
      <c r="J12" s="165">
        <f t="shared" si="0"/>
        <v>1484847.39</v>
      </c>
      <c r="K12" s="165">
        <f t="shared" si="0"/>
        <v>1503857.38</v>
      </c>
      <c r="L12" s="165">
        <f t="shared" si="0"/>
        <v>6867304.6299999999</v>
      </c>
      <c r="M12" s="165">
        <f t="shared" si="0"/>
        <v>8704927.620000001</v>
      </c>
      <c r="N12" s="165">
        <f t="shared" si="0"/>
        <v>0</v>
      </c>
      <c r="O12" s="165">
        <f t="shared" si="0"/>
        <v>0</v>
      </c>
      <c r="P12" s="165">
        <f t="shared" si="0"/>
        <v>0</v>
      </c>
      <c r="Q12" s="165">
        <f t="shared" si="0"/>
        <v>4779896.38</v>
      </c>
      <c r="R12" s="165">
        <f t="shared" si="0"/>
        <v>1829096</v>
      </c>
      <c r="S12" s="165">
        <f t="shared" si="0"/>
        <v>2496860.66</v>
      </c>
      <c r="T12" s="194">
        <f>M12+Q12+R12+S12</f>
        <v>17810780.66</v>
      </c>
      <c r="U12" s="159">
        <f>F12-T12</f>
        <v>209279.33999999985</v>
      </c>
      <c r="V12" s="328"/>
      <c r="W12" s="331"/>
      <c r="X12" s="320"/>
    </row>
    <row r="13" spans="1:25" x14ac:dyDescent="0.25">
      <c r="A13" s="135"/>
      <c r="B13" s="334" t="s">
        <v>960</v>
      </c>
      <c r="C13" s="138"/>
      <c r="D13" s="164"/>
      <c r="E13" s="165">
        <f>SUM(E14:E18)</f>
        <v>1087000</v>
      </c>
      <c r="F13" s="165">
        <f>SUM(F14:F18)</f>
        <v>13200000</v>
      </c>
      <c r="G13" s="165">
        <f t="shared" ref="G13:S13" si="1">SUM(G14:G18)</f>
        <v>543500</v>
      </c>
      <c r="H13" s="165">
        <f t="shared" si="1"/>
        <v>1087000</v>
      </c>
      <c r="I13" s="165">
        <f t="shared" si="1"/>
        <v>1087000</v>
      </c>
      <c r="J13" s="165">
        <f t="shared" si="1"/>
        <v>1087000</v>
      </c>
      <c r="K13" s="165">
        <f t="shared" si="1"/>
        <v>1087000</v>
      </c>
      <c r="L13" s="165">
        <f t="shared" si="1"/>
        <v>4891500</v>
      </c>
      <c r="M13" s="165">
        <f t="shared" si="1"/>
        <v>6230000</v>
      </c>
      <c r="N13" s="165">
        <f t="shared" si="1"/>
        <v>0</v>
      </c>
      <c r="O13" s="165">
        <f t="shared" si="1"/>
        <v>0</v>
      </c>
      <c r="P13" s="165">
        <f t="shared" si="1"/>
        <v>0</v>
      </c>
      <c r="Q13" s="165">
        <f t="shared" si="1"/>
        <v>3506364</v>
      </c>
      <c r="R13" s="165">
        <f t="shared" si="1"/>
        <v>1100000</v>
      </c>
      <c r="S13" s="165">
        <f t="shared" si="1"/>
        <v>2200000</v>
      </c>
      <c r="T13" s="194">
        <f t="shared" ref="T13:T46" si="2">M13+Q13+R13+S13</f>
        <v>13036364</v>
      </c>
      <c r="U13" s="159">
        <f t="shared" ref="U13:U46" si="3">F13-T13</f>
        <v>163636</v>
      </c>
      <c r="V13" s="324" t="s">
        <v>956</v>
      </c>
      <c r="W13" s="332"/>
    </row>
    <row r="14" spans="1:25" ht="91.5" customHeight="1" x14ac:dyDescent="0.25">
      <c r="A14" s="137"/>
      <c r="B14" s="125" t="s">
        <v>210</v>
      </c>
      <c r="C14" s="138" t="s">
        <v>215</v>
      </c>
      <c r="D14" s="164">
        <v>9</v>
      </c>
      <c r="E14" s="164">
        <v>250000</v>
      </c>
      <c r="F14" s="164">
        <v>3000000</v>
      </c>
      <c r="G14" s="164">
        <v>125000</v>
      </c>
      <c r="H14" s="164">
        <v>250000</v>
      </c>
      <c r="I14" s="164">
        <v>250000</v>
      </c>
      <c r="J14" s="164">
        <v>250000</v>
      </c>
      <c r="K14" s="164">
        <v>250000</v>
      </c>
      <c r="L14" s="164">
        <f>K14+J14+I14+H14+G14</f>
        <v>1125000</v>
      </c>
      <c r="M14" s="164">
        <f>реес2!L11+реес2!L12+реес2!L13+реес2!L14+реес2!L15+реес2!L16</f>
        <v>1500000</v>
      </c>
      <c r="N14" s="318"/>
      <c r="O14" s="318"/>
      <c r="P14" s="318"/>
      <c r="Q14" s="164">
        <f>реес3!L11+реес3!L12+реес3!L13+реес3!L14+реес3!L15</f>
        <v>750000</v>
      </c>
      <c r="R14" s="164">
        <f>реес4!L11+реес4!L12</f>
        <v>250000</v>
      </c>
      <c r="S14" s="164">
        <f>реес5!L11+реес5!L12</f>
        <v>500000</v>
      </c>
      <c r="T14" s="145">
        <f t="shared" si="2"/>
        <v>3000000</v>
      </c>
      <c r="U14" s="139">
        <f t="shared" si="3"/>
        <v>0</v>
      </c>
      <c r="V14" s="324" t="s">
        <v>1018</v>
      </c>
      <c r="W14" s="414" t="s">
        <v>1029</v>
      </c>
    </row>
    <row r="15" spans="1:25" ht="96.75" customHeight="1" x14ac:dyDescent="0.25">
      <c r="A15" s="137"/>
      <c r="B15" s="125" t="s">
        <v>211</v>
      </c>
      <c r="C15" s="138" t="s">
        <v>215</v>
      </c>
      <c r="D15" s="164">
        <v>9</v>
      </c>
      <c r="E15" s="164">
        <v>300000</v>
      </c>
      <c r="F15" s="164">
        <v>3600000</v>
      </c>
      <c r="G15" s="164">
        <v>150000</v>
      </c>
      <c r="H15" s="164">
        <v>300000</v>
      </c>
      <c r="I15" s="164">
        <v>300000</v>
      </c>
      <c r="J15" s="164">
        <v>300000</v>
      </c>
      <c r="K15" s="164">
        <v>300000</v>
      </c>
      <c r="L15" s="164">
        <f t="shared" ref="L15:L44" si="4">K15+J15+I15+H15+G15</f>
        <v>1350000</v>
      </c>
      <c r="M15" s="164">
        <f>реес2!L17+реес2!L18+реес2!L19+реес2!L20+реес2!L21+реес2!L22+реес2!L24</f>
        <v>1650000</v>
      </c>
      <c r="N15" s="318"/>
      <c r="O15" s="318"/>
      <c r="P15" s="318"/>
      <c r="Q15" s="164">
        <f>реес3!L17+реес3!L18+реес3!L19+реес3!L20+реес3!L21</f>
        <v>1036364</v>
      </c>
      <c r="R15" s="164">
        <f>реес4!L14+реес4!L15</f>
        <v>300000</v>
      </c>
      <c r="S15" s="164">
        <f>реес5!L14+реес5!L15</f>
        <v>600000</v>
      </c>
      <c r="T15" s="145">
        <f t="shared" si="2"/>
        <v>3586364</v>
      </c>
      <c r="U15" s="139">
        <f t="shared" si="3"/>
        <v>13636</v>
      </c>
      <c r="V15" s="324" t="s">
        <v>1019</v>
      </c>
      <c r="W15" s="415"/>
      <c r="X15" s="285"/>
    </row>
    <row r="16" spans="1:25" ht="96.75" customHeight="1" x14ac:dyDescent="0.25">
      <c r="A16" s="137"/>
      <c r="B16" s="125" t="s">
        <v>212</v>
      </c>
      <c r="C16" s="138" t="s">
        <v>215</v>
      </c>
      <c r="D16" s="164">
        <v>9</v>
      </c>
      <c r="E16" s="164">
        <v>220000</v>
      </c>
      <c r="F16" s="164">
        <v>2640000</v>
      </c>
      <c r="G16" s="164">
        <v>110000</v>
      </c>
      <c r="H16" s="164">
        <v>220000</v>
      </c>
      <c r="I16" s="164">
        <v>220000</v>
      </c>
      <c r="J16" s="164">
        <v>220000</v>
      </c>
      <c r="K16" s="164">
        <v>220000</v>
      </c>
      <c r="L16" s="164">
        <f t="shared" si="4"/>
        <v>990000</v>
      </c>
      <c r="M16" s="164">
        <f>реес2!L25+реес2!L26+реес2!L27+реес2!L28+реес2!L29+реес2!L32+реес2!L33</f>
        <v>1100000</v>
      </c>
      <c r="N16" s="318"/>
      <c r="O16" s="318"/>
      <c r="P16" s="318"/>
      <c r="Q16" s="164">
        <f>реес3!L25+реес3!L26+реес3!L27+реес3!L28+реес3!L29</f>
        <v>730000</v>
      </c>
      <c r="R16" s="164">
        <f>реес4!L19+реес4!L20</f>
        <v>220000</v>
      </c>
      <c r="S16" s="164">
        <f>реес5!L19+реес5!L20</f>
        <v>440000</v>
      </c>
      <c r="T16" s="145">
        <f t="shared" si="2"/>
        <v>2490000</v>
      </c>
      <c r="U16" s="139">
        <f t="shared" si="3"/>
        <v>150000</v>
      </c>
      <c r="V16" s="324" t="s">
        <v>1020</v>
      </c>
      <c r="W16" s="415"/>
      <c r="X16" s="285"/>
      <c r="Y16" s="309"/>
    </row>
    <row r="17" spans="1:23" ht="93" customHeight="1" x14ac:dyDescent="0.25">
      <c r="A17" s="137"/>
      <c r="B17" s="125" t="s">
        <v>933</v>
      </c>
      <c r="C17" s="138" t="s">
        <v>215</v>
      </c>
      <c r="D17" s="164">
        <v>9</v>
      </c>
      <c r="E17" s="164">
        <v>167000</v>
      </c>
      <c r="F17" s="164">
        <v>2160000</v>
      </c>
      <c r="G17" s="164">
        <v>83500</v>
      </c>
      <c r="H17" s="164">
        <v>167000</v>
      </c>
      <c r="I17" s="164">
        <v>167000</v>
      </c>
      <c r="J17" s="164">
        <v>167000</v>
      </c>
      <c r="K17" s="164">
        <v>167000</v>
      </c>
      <c r="L17" s="164">
        <f t="shared" si="4"/>
        <v>751500</v>
      </c>
      <c r="M17" s="164">
        <f>реес2!L34+реес2!L35+реес2!L36+реес2!L37+реес2!L38+реес2!L39</f>
        <v>1080000</v>
      </c>
      <c r="N17" s="318"/>
      <c r="O17" s="318"/>
      <c r="P17" s="318"/>
      <c r="Q17" s="164">
        <f>реес3!L34+реес3!L35+реес3!L36+реес3!L37+реес3!L38</f>
        <v>540000</v>
      </c>
      <c r="R17" s="164">
        <f>реес4!L25+реес4!L26</f>
        <v>180000</v>
      </c>
      <c r="S17" s="164">
        <f>реес5!L25+реес5!L26</f>
        <v>360000</v>
      </c>
      <c r="T17" s="145">
        <f t="shared" si="2"/>
        <v>2160000</v>
      </c>
      <c r="U17" s="139">
        <f t="shared" si="3"/>
        <v>0</v>
      </c>
      <c r="V17" s="324" t="s">
        <v>1034</v>
      </c>
      <c r="W17" s="415"/>
    </row>
    <row r="18" spans="1:23" ht="92.25" customHeight="1" x14ac:dyDescent="0.25">
      <c r="A18" s="137"/>
      <c r="B18" s="125" t="s">
        <v>99</v>
      </c>
      <c r="C18" s="138" t="s">
        <v>215</v>
      </c>
      <c r="D18" s="164">
        <v>9</v>
      </c>
      <c r="E18" s="164">
        <v>150000</v>
      </c>
      <c r="F18" s="164">
        <v>1800000</v>
      </c>
      <c r="G18" s="164">
        <v>75000</v>
      </c>
      <c r="H18" s="164">
        <v>150000</v>
      </c>
      <c r="I18" s="164">
        <v>150000</v>
      </c>
      <c r="J18" s="164">
        <v>150000</v>
      </c>
      <c r="K18" s="164">
        <v>150000</v>
      </c>
      <c r="L18" s="164">
        <f t="shared" si="4"/>
        <v>675000</v>
      </c>
      <c r="M18" s="164">
        <f>реес2!L40+реес2!L41+реес2!L42+реес2!L43+реес2!L44+реес2!L45</f>
        <v>900000</v>
      </c>
      <c r="N18" s="318"/>
      <c r="O18" s="318"/>
      <c r="P18" s="318"/>
      <c r="Q18" s="164">
        <f>реес3!L40+реес3!L41+реес3!L42+реес3!L43+реес3!L44</f>
        <v>450000</v>
      </c>
      <c r="R18" s="164">
        <f>реес4!L29+реес4!L30</f>
        <v>150000</v>
      </c>
      <c r="S18" s="164">
        <f>реес5!L29+реес5!L30</f>
        <v>300000</v>
      </c>
      <c r="T18" s="145">
        <f t="shared" si="2"/>
        <v>1800000</v>
      </c>
      <c r="U18" s="139">
        <f t="shared" si="3"/>
        <v>0</v>
      </c>
      <c r="V18" s="324" t="s">
        <v>1021</v>
      </c>
      <c r="W18" s="415"/>
    </row>
    <row r="19" spans="1:23" ht="31.5" x14ac:dyDescent="0.25">
      <c r="A19" s="24"/>
      <c r="B19" s="335" t="s">
        <v>218</v>
      </c>
      <c r="C19" s="158" t="s">
        <v>215</v>
      </c>
      <c r="D19" s="165">
        <v>9</v>
      </c>
      <c r="E19" s="165">
        <v>92939</v>
      </c>
      <c r="F19" s="165">
        <v>1116060</v>
      </c>
      <c r="G19" s="164">
        <v>46469</v>
      </c>
      <c r="H19" s="164">
        <v>92939</v>
      </c>
      <c r="I19" s="164">
        <v>92939</v>
      </c>
      <c r="J19" s="164">
        <v>92939</v>
      </c>
      <c r="K19" s="164">
        <v>92939</v>
      </c>
      <c r="L19" s="164">
        <f t="shared" si="4"/>
        <v>418225</v>
      </c>
      <c r="M19" s="165">
        <f>реес2!L64+реес2!L65+реес2!L66+реес2!L67+реес2!L68+реес2!L69+реес2!L71+реес2!L72+реес2!L73+реес2!L74+реес2!L75+реес2!L76</f>
        <v>526751</v>
      </c>
      <c r="N19" s="318"/>
      <c r="O19" s="318"/>
      <c r="P19" s="318"/>
      <c r="Q19" s="165">
        <f>реес3!L65+реес3!L66+реес3!L67+реес3!L68+реес3!L69+реес3!L70+реес3!L71+реес3!L72+реес3!L73+реес3!L74</f>
        <v>296467</v>
      </c>
      <c r="R19" s="165">
        <f>реес4!L45+реес4!L46+реес4!L47+реес4!L48+реес4!L49</f>
        <v>93006</v>
      </c>
      <c r="S19" s="165">
        <f>реес5!L45+реес5!L46+реес5!L47+реес5!L48+реес5!L49</f>
        <v>186012</v>
      </c>
      <c r="T19" s="194">
        <f t="shared" si="2"/>
        <v>1102236</v>
      </c>
      <c r="U19" s="159">
        <f t="shared" si="3"/>
        <v>13824</v>
      </c>
      <c r="V19" s="324" t="s">
        <v>1014</v>
      </c>
      <c r="W19" s="415"/>
    </row>
    <row r="20" spans="1:23" x14ac:dyDescent="0.25">
      <c r="A20" s="24"/>
      <c r="B20" s="335" t="s">
        <v>961</v>
      </c>
      <c r="C20" s="158" t="s">
        <v>215</v>
      </c>
      <c r="D20" s="165">
        <v>9</v>
      </c>
      <c r="E20" s="165">
        <f>E13*1.5%</f>
        <v>16305</v>
      </c>
      <c r="F20" s="165">
        <v>264000</v>
      </c>
      <c r="G20" s="164">
        <v>8153</v>
      </c>
      <c r="H20" s="164">
        <v>16305</v>
      </c>
      <c r="I20" s="164">
        <v>16305</v>
      </c>
      <c r="J20" s="164">
        <v>16305</v>
      </c>
      <c r="K20" s="164">
        <v>16305</v>
      </c>
      <c r="L20" s="164">
        <f t="shared" si="4"/>
        <v>73373</v>
      </c>
      <c r="M20" s="165">
        <f>реес2!L77+реес2!L78+реес2!L79+реес2!L80+реес2!L81+реес2!L82+реес2!L83</f>
        <v>124600</v>
      </c>
      <c r="N20" s="318"/>
      <c r="O20" s="318"/>
      <c r="P20" s="318"/>
      <c r="Q20" s="165">
        <f>реес3!L78+реес3!L79+реес3!L80+реес3!L81+реес3!L82</f>
        <v>70127</v>
      </c>
      <c r="R20" s="165">
        <f>реес4!L51+реес4!L52</f>
        <v>22000</v>
      </c>
      <c r="S20" s="165">
        <f>реес5!L51+реес5!L52</f>
        <v>44000</v>
      </c>
      <c r="T20" s="194">
        <f t="shared" si="2"/>
        <v>260727</v>
      </c>
      <c r="U20" s="159">
        <f t="shared" si="3"/>
        <v>3273</v>
      </c>
      <c r="V20" s="324" t="s">
        <v>1015</v>
      </c>
      <c r="W20" s="415"/>
    </row>
    <row r="21" spans="1:23" x14ac:dyDescent="0.25">
      <c r="A21" s="24"/>
      <c r="B21" s="335" t="s">
        <v>22</v>
      </c>
      <c r="C21" s="158" t="s">
        <v>215</v>
      </c>
      <c r="D21" s="165">
        <v>9</v>
      </c>
      <c r="E21" s="165">
        <v>18000</v>
      </c>
      <c r="F21" s="165">
        <v>204000</v>
      </c>
      <c r="G21" s="164">
        <v>5315.29</v>
      </c>
      <c r="H21" s="164">
        <v>12091.31</v>
      </c>
      <c r="I21" s="164">
        <v>14823.26</v>
      </c>
      <c r="J21" s="164">
        <v>16003.39</v>
      </c>
      <c r="K21" s="164">
        <v>17113.38</v>
      </c>
      <c r="L21" s="164">
        <f t="shared" si="4"/>
        <v>65346.630000000005</v>
      </c>
      <c r="M21" s="165">
        <f>реес2!L84+реес2!L85+реес2!L86+реес2!L87+реес2!L88+реес2!L89</f>
        <v>91276.62</v>
      </c>
      <c r="N21" s="318"/>
      <c r="O21" s="318"/>
      <c r="P21" s="318"/>
      <c r="Q21" s="165">
        <f>реес3!L84+реес3!L85+реес3!L86+реес3!L87+реес3!L88</f>
        <v>42638.38</v>
      </c>
      <c r="R21" s="165">
        <f>реес4!L54+реес4!L55+реес4!L56+реес4!L57+реес4!L58</f>
        <v>14390</v>
      </c>
      <c r="S21" s="165">
        <f>реес5!L54+реес5!L55+реес5!L56+реес5!L57</f>
        <v>12908.66</v>
      </c>
      <c r="T21" s="194">
        <f t="shared" si="2"/>
        <v>161213.66</v>
      </c>
      <c r="U21" s="159">
        <f t="shared" si="3"/>
        <v>42786.34</v>
      </c>
      <c r="V21" s="324" t="s">
        <v>1016</v>
      </c>
      <c r="W21" s="415"/>
    </row>
    <row r="22" spans="1:23" ht="31.5" x14ac:dyDescent="0.25">
      <c r="A22" s="24"/>
      <c r="B22" s="333" t="s">
        <v>574</v>
      </c>
      <c r="C22" s="158" t="s">
        <v>215</v>
      </c>
      <c r="D22" s="165">
        <v>9</v>
      </c>
      <c r="E22" s="165">
        <v>25600</v>
      </c>
      <c r="F22" s="165">
        <v>135000</v>
      </c>
      <c r="G22" s="164"/>
      <c r="H22" s="164">
        <v>95840</v>
      </c>
      <c r="I22" s="164">
        <v>55960</v>
      </c>
      <c r="J22" s="164"/>
      <c r="K22" s="164"/>
      <c r="L22" s="164">
        <f t="shared" si="4"/>
        <v>151800</v>
      </c>
      <c r="M22" s="165">
        <f>реес2!L90+реес2!L91+реес2!L92+реес2!L93+реес2!L94+реес2!L95</f>
        <v>0</v>
      </c>
      <c r="N22" s="318"/>
      <c r="O22" s="318"/>
      <c r="P22" s="318"/>
      <c r="Q22" s="165">
        <f>реес3!L90+реес3!L91</f>
        <v>45000</v>
      </c>
      <c r="R22" s="165">
        <f>реес4!L59+реес4!L60</f>
        <v>45000</v>
      </c>
      <c r="S22" s="165">
        <f>реес5!L59+реес5!L60</f>
        <v>53940</v>
      </c>
      <c r="T22" s="194">
        <f t="shared" si="2"/>
        <v>143940</v>
      </c>
      <c r="U22" s="159">
        <f t="shared" si="3"/>
        <v>-8940</v>
      </c>
      <c r="V22" s="324" t="s">
        <v>1017</v>
      </c>
      <c r="W22" s="416"/>
    </row>
    <row r="23" spans="1:23" ht="31.5" x14ac:dyDescent="0.25">
      <c r="A23" s="24"/>
      <c r="B23" s="333" t="s">
        <v>962</v>
      </c>
      <c r="C23" s="158" t="s">
        <v>215</v>
      </c>
      <c r="D23" s="165">
        <v>9</v>
      </c>
      <c r="E23" s="165">
        <v>272600</v>
      </c>
      <c r="F23" s="165">
        <v>2998600</v>
      </c>
      <c r="G23" s="164">
        <v>136300</v>
      </c>
      <c r="H23" s="164">
        <v>272600</v>
      </c>
      <c r="I23" s="164">
        <v>272600</v>
      </c>
      <c r="J23" s="164">
        <v>272600</v>
      </c>
      <c r="K23" s="164">
        <v>272600</v>
      </c>
      <c r="L23" s="164">
        <f t="shared" si="4"/>
        <v>1226700</v>
      </c>
      <c r="M23" s="165">
        <f>реес2!L98+реес2!L99</f>
        <v>1635600</v>
      </c>
      <c r="N23" s="318"/>
      <c r="O23" s="318"/>
      <c r="P23" s="318"/>
      <c r="Q23" s="165">
        <f>реес3!L98+реес3!L99</f>
        <v>817800</v>
      </c>
      <c r="R23" s="165">
        <f>реес4!L61+реес4!L62</f>
        <v>545200</v>
      </c>
      <c r="S23" s="165">
        <v>0</v>
      </c>
      <c r="T23" s="194">
        <f t="shared" si="2"/>
        <v>2998600</v>
      </c>
      <c r="U23" s="159">
        <f t="shared" si="3"/>
        <v>0</v>
      </c>
      <c r="V23" s="324"/>
      <c r="W23" s="332"/>
    </row>
    <row r="24" spans="1:23" ht="47.25" x14ac:dyDescent="0.25">
      <c r="A24" s="24"/>
      <c r="B24" s="333" t="s">
        <v>963</v>
      </c>
      <c r="C24" s="158"/>
      <c r="D24" s="165"/>
      <c r="E24" s="165"/>
      <c r="F24" s="165">
        <f>F25</f>
        <v>44400</v>
      </c>
      <c r="G24" s="165">
        <f t="shared" ref="G24:S24" si="5">G25</f>
        <v>0</v>
      </c>
      <c r="H24" s="165">
        <f t="shared" si="5"/>
        <v>0</v>
      </c>
      <c r="I24" s="165">
        <f t="shared" si="5"/>
        <v>0</v>
      </c>
      <c r="J24" s="165">
        <f t="shared" si="5"/>
        <v>0</v>
      </c>
      <c r="K24" s="165">
        <f t="shared" si="5"/>
        <v>0</v>
      </c>
      <c r="L24" s="165">
        <f t="shared" si="5"/>
        <v>0</v>
      </c>
      <c r="M24" s="165">
        <f t="shared" si="5"/>
        <v>44000</v>
      </c>
      <c r="N24" s="165">
        <f t="shared" si="5"/>
        <v>0</v>
      </c>
      <c r="O24" s="165">
        <f t="shared" si="5"/>
        <v>0</v>
      </c>
      <c r="P24" s="165">
        <f t="shared" si="5"/>
        <v>0</v>
      </c>
      <c r="Q24" s="165">
        <f t="shared" si="5"/>
        <v>0</v>
      </c>
      <c r="R24" s="165">
        <f t="shared" si="5"/>
        <v>0</v>
      </c>
      <c r="S24" s="165">
        <f t="shared" si="5"/>
        <v>0</v>
      </c>
      <c r="T24" s="194">
        <f t="shared" si="2"/>
        <v>44000</v>
      </c>
      <c r="U24" s="159">
        <f t="shared" si="3"/>
        <v>400</v>
      </c>
      <c r="V24" s="329"/>
      <c r="W24" s="332"/>
    </row>
    <row r="25" spans="1:23" x14ac:dyDescent="0.25">
      <c r="A25" s="24"/>
      <c r="B25" s="125" t="s">
        <v>222</v>
      </c>
      <c r="C25" s="138" t="s">
        <v>215</v>
      </c>
      <c r="D25" s="164">
        <v>9</v>
      </c>
      <c r="E25" s="164">
        <v>14367</v>
      </c>
      <c r="F25" s="164">
        <v>44400</v>
      </c>
      <c r="G25" s="164"/>
      <c r="H25" s="164"/>
      <c r="I25" s="164"/>
      <c r="J25" s="164"/>
      <c r="K25" s="164"/>
      <c r="L25" s="164">
        <f t="shared" si="4"/>
        <v>0</v>
      </c>
      <c r="M25" s="164">
        <f>реес2!L100</f>
        <v>44000</v>
      </c>
      <c r="N25" s="318"/>
      <c r="O25" s="318"/>
      <c r="P25" s="318"/>
      <c r="Q25" s="164">
        <v>0</v>
      </c>
      <c r="R25" s="164">
        <v>0</v>
      </c>
      <c r="S25" s="164">
        <v>0</v>
      </c>
      <c r="T25" s="145">
        <f t="shared" si="2"/>
        <v>44000</v>
      </c>
      <c r="U25" s="139">
        <f t="shared" si="3"/>
        <v>400</v>
      </c>
      <c r="V25" s="324"/>
      <c r="W25" s="332"/>
    </row>
    <row r="26" spans="1:23" x14ac:dyDescent="0.25">
      <c r="A26" s="24"/>
      <c r="B26" s="333" t="s">
        <v>414</v>
      </c>
      <c r="C26" s="158"/>
      <c r="D26" s="165"/>
      <c r="E26" s="165"/>
      <c r="F26" s="165">
        <f>F27</f>
        <v>58000</v>
      </c>
      <c r="G26" s="165">
        <f t="shared" ref="G26:S26" si="6">G27</f>
        <v>8000</v>
      </c>
      <c r="H26" s="165">
        <f t="shared" si="6"/>
        <v>5000</v>
      </c>
      <c r="I26" s="165">
        <f t="shared" si="6"/>
        <v>9460</v>
      </c>
      <c r="J26" s="165">
        <f t="shared" si="6"/>
        <v>0</v>
      </c>
      <c r="K26" s="165">
        <f t="shared" si="6"/>
        <v>17900</v>
      </c>
      <c r="L26" s="165">
        <f t="shared" si="6"/>
        <v>40360</v>
      </c>
      <c r="M26" s="165">
        <f t="shared" si="6"/>
        <v>52700</v>
      </c>
      <c r="N26" s="165">
        <f t="shared" si="6"/>
        <v>0</v>
      </c>
      <c r="O26" s="165">
        <f t="shared" si="6"/>
        <v>0</v>
      </c>
      <c r="P26" s="165">
        <f t="shared" si="6"/>
        <v>0</v>
      </c>
      <c r="Q26" s="165">
        <f t="shared" si="6"/>
        <v>1500</v>
      </c>
      <c r="R26" s="165">
        <f t="shared" si="6"/>
        <v>9500</v>
      </c>
      <c r="S26" s="165">
        <f t="shared" si="6"/>
        <v>0</v>
      </c>
      <c r="T26" s="194">
        <f t="shared" si="2"/>
        <v>63700</v>
      </c>
      <c r="U26" s="159">
        <f t="shared" si="3"/>
        <v>-5700</v>
      </c>
      <c r="V26" s="329"/>
      <c r="W26" s="332"/>
    </row>
    <row r="27" spans="1:23" ht="54.75" customHeight="1" x14ac:dyDescent="0.25">
      <c r="A27" s="137"/>
      <c r="B27" s="125" t="s">
        <v>964</v>
      </c>
      <c r="C27" s="146" t="s">
        <v>215</v>
      </c>
      <c r="D27" s="164">
        <v>9</v>
      </c>
      <c r="E27" s="164">
        <v>5775</v>
      </c>
      <c r="F27" s="164">
        <v>58000</v>
      </c>
      <c r="G27" s="164">
        <v>8000</v>
      </c>
      <c r="H27" s="164">
        <v>5000</v>
      </c>
      <c r="I27" s="164">
        <v>9460</v>
      </c>
      <c r="J27" s="164"/>
      <c r="K27" s="164">
        <v>17900</v>
      </c>
      <c r="L27" s="164">
        <f t="shared" si="4"/>
        <v>40360</v>
      </c>
      <c r="M27" s="164">
        <f>реес2!L103+реес2!L104+реес2!L105+реес2!L107+реес2!L108+реес2!L109</f>
        <v>52700</v>
      </c>
      <c r="N27" s="318"/>
      <c r="O27" s="318"/>
      <c r="P27" s="318"/>
      <c r="Q27" s="164">
        <f>реес3!L105+реес3!L107+реес3!L108</f>
        <v>1500</v>
      </c>
      <c r="R27" s="164">
        <f>реес4!L69</f>
        <v>9500</v>
      </c>
      <c r="S27" s="164">
        <v>0</v>
      </c>
      <c r="T27" s="145">
        <f t="shared" si="2"/>
        <v>63700</v>
      </c>
      <c r="U27" s="139">
        <f t="shared" si="3"/>
        <v>-5700</v>
      </c>
      <c r="V27" s="324"/>
      <c r="W27" s="332"/>
    </row>
    <row r="28" spans="1:23" ht="39.75" customHeight="1" x14ac:dyDescent="0.25">
      <c r="A28" s="158">
        <v>2</v>
      </c>
      <c r="B28" s="333" t="s">
        <v>24</v>
      </c>
      <c r="C28" s="146"/>
      <c r="D28" s="164"/>
      <c r="E28" s="164"/>
      <c r="F28" s="165">
        <f>F29</f>
        <v>24043940</v>
      </c>
      <c r="G28" s="165">
        <f t="shared" ref="G28:S28" si="7">G29</f>
        <v>1954000</v>
      </c>
      <c r="H28" s="165">
        <f t="shared" si="7"/>
        <v>2361320</v>
      </c>
      <c r="I28" s="165">
        <f t="shared" si="7"/>
        <v>2690500</v>
      </c>
      <c r="J28" s="165">
        <f t="shared" si="7"/>
        <v>1638000</v>
      </c>
      <c r="K28" s="165">
        <f t="shared" si="7"/>
        <v>1583000</v>
      </c>
      <c r="L28" s="165">
        <f t="shared" si="7"/>
        <v>10226820</v>
      </c>
      <c r="M28" s="165">
        <f t="shared" si="7"/>
        <v>12325984</v>
      </c>
      <c r="N28" s="165">
        <f t="shared" si="7"/>
        <v>0</v>
      </c>
      <c r="O28" s="165">
        <f t="shared" si="7"/>
        <v>0</v>
      </c>
      <c r="P28" s="165">
        <f t="shared" si="7"/>
        <v>0</v>
      </c>
      <c r="Q28" s="165">
        <f t="shared" si="7"/>
        <v>5055000</v>
      </c>
      <c r="R28" s="165">
        <f t="shared" si="7"/>
        <v>4463388</v>
      </c>
      <c r="S28" s="165">
        <f t="shared" si="7"/>
        <v>2230429</v>
      </c>
      <c r="T28" s="194">
        <f t="shared" si="2"/>
        <v>24074801</v>
      </c>
      <c r="U28" s="159">
        <f t="shared" si="3"/>
        <v>-30861</v>
      </c>
      <c r="V28" s="329"/>
      <c r="W28" s="332"/>
    </row>
    <row r="29" spans="1:23" ht="49.5" customHeight="1" x14ac:dyDescent="0.25">
      <c r="A29" s="148"/>
      <c r="B29" s="333" t="s">
        <v>965</v>
      </c>
      <c r="C29" s="146"/>
      <c r="D29" s="164"/>
      <c r="E29" s="164"/>
      <c r="F29" s="165">
        <f>F30</f>
        <v>24043940</v>
      </c>
      <c r="G29" s="165">
        <f t="shared" ref="G29:S29" si="8">G30</f>
        <v>1954000</v>
      </c>
      <c r="H29" s="165">
        <f t="shared" si="8"/>
        <v>2361320</v>
      </c>
      <c r="I29" s="165">
        <f t="shared" si="8"/>
        <v>2690500</v>
      </c>
      <c r="J29" s="165">
        <f t="shared" si="8"/>
        <v>1638000</v>
      </c>
      <c r="K29" s="165">
        <f t="shared" si="8"/>
        <v>1583000</v>
      </c>
      <c r="L29" s="165">
        <f t="shared" si="8"/>
        <v>10226820</v>
      </c>
      <c r="M29" s="165">
        <f t="shared" si="8"/>
        <v>12325984</v>
      </c>
      <c r="N29" s="165">
        <f t="shared" si="8"/>
        <v>0</v>
      </c>
      <c r="O29" s="165">
        <f t="shared" si="8"/>
        <v>0</v>
      </c>
      <c r="P29" s="165">
        <f t="shared" si="8"/>
        <v>0</v>
      </c>
      <c r="Q29" s="165">
        <f t="shared" si="8"/>
        <v>5055000</v>
      </c>
      <c r="R29" s="165">
        <f t="shared" si="8"/>
        <v>4463388</v>
      </c>
      <c r="S29" s="165">
        <f t="shared" si="8"/>
        <v>2230429</v>
      </c>
      <c r="T29" s="194">
        <f t="shared" si="2"/>
        <v>24074801</v>
      </c>
      <c r="U29" s="159">
        <f t="shared" si="3"/>
        <v>-30861</v>
      </c>
      <c r="V29" s="329"/>
      <c r="W29" s="332"/>
    </row>
    <row r="30" spans="1:23" ht="47.25" customHeight="1" x14ac:dyDescent="0.25">
      <c r="A30" s="137"/>
      <c r="B30" s="333" t="s">
        <v>966</v>
      </c>
      <c r="C30" s="146"/>
      <c r="D30" s="164"/>
      <c r="E30" s="165"/>
      <c r="F30" s="165">
        <f t="shared" ref="F30:S30" si="9">F31+F41</f>
        <v>24043940</v>
      </c>
      <c r="G30" s="165">
        <f t="shared" si="9"/>
        <v>1954000</v>
      </c>
      <c r="H30" s="165">
        <f t="shared" si="9"/>
        <v>2361320</v>
      </c>
      <c r="I30" s="165">
        <f t="shared" si="9"/>
        <v>2690500</v>
      </c>
      <c r="J30" s="165">
        <f t="shared" si="9"/>
        <v>1638000</v>
      </c>
      <c r="K30" s="165">
        <f t="shared" si="9"/>
        <v>1583000</v>
      </c>
      <c r="L30" s="165">
        <f t="shared" si="9"/>
        <v>10226820</v>
      </c>
      <c r="M30" s="165">
        <f t="shared" si="9"/>
        <v>12325984</v>
      </c>
      <c r="N30" s="165">
        <f t="shared" si="9"/>
        <v>0</v>
      </c>
      <c r="O30" s="165">
        <f t="shared" si="9"/>
        <v>0</v>
      </c>
      <c r="P30" s="165">
        <f t="shared" si="9"/>
        <v>0</v>
      </c>
      <c r="Q30" s="165">
        <f t="shared" si="9"/>
        <v>5055000</v>
      </c>
      <c r="R30" s="165">
        <f t="shared" si="9"/>
        <v>4463388</v>
      </c>
      <c r="S30" s="165">
        <f t="shared" si="9"/>
        <v>2230429</v>
      </c>
      <c r="T30" s="194">
        <f t="shared" si="2"/>
        <v>24074801</v>
      </c>
      <c r="U30" s="159">
        <f t="shared" si="3"/>
        <v>-30861</v>
      </c>
      <c r="V30" s="329"/>
      <c r="W30" s="332"/>
    </row>
    <row r="31" spans="1:23" ht="37.5" customHeight="1" x14ac:dyDescent="0.25">
      <c r="A31" s="137"/>
      <c r="B31" s="333" t="s">
        <v>967</v>
      </c>
      <c r="C31" s="146"/>
      <c r="D31" s="164"/>
      <c r="E31" s="165"/>
      <c r="F31" s="165">
        <f t="shared" ref="F31:S31" si="10">SUM(F32+F33+F34+F35+F36+F37+F38+F39+F40)</f>
        <v>23457220</v>
      </c>
      <c r="G31" s="165">
        <f t="shared" si="10"/>
        <v>1954000</v>
      </c>
      <c r="H31" s="165">
        <f t="shared" si="10"/>
        <v>2303000</v>
      </c>
      <c r="I31" s="165">
        <f t="shared" si="10"/>
        <v>2690500</v>
      </c>
      <c r="J31" s="165">
        <f t="shared" si="10"/>
        <v>1638000</v>
      </c>
      <c r="K31" s="165">
        <f t="shared" si="10"/>
        <v>1583000</v>
      </c>
      <c r="L31" s="165">
        <f t="shared" si="10"/>
        <v>10168500</v>
      </c>
      <c r="M31" s="165">
        <f t="shared" si="10"/>
        <v>12256000</v>
      </c>
      <c r="N31" s="165">
        <f t="shared" si="10"/>
        <v>0</v>
      </c>
      <c r="O31" s="165">
        <f t="shared" si="10"/>
        <v>0</v>
      </c>
      <c r="P31" s="165">
        <f t="shared" si="10"/>
        <v>0</v>
      </c>
      <c r="Q31" s="165">
        <f t="shared" si="10"/>
        <v>5055000</v>
      </c>
      <c r="R31" s="165">
        <f t="shared" si="10"/>
        <v>3940000</v>
      </c>
      <c r="S31" s="165">
        <f t="shared" si="10"/>
        <v>2230429</v>
      </c>
      <c r="T31" s="194">
        <f t="shared" si="2"/>
        <v>23481429</v>
      </c>
      <c r="U31" s="159">
        <f t="shared" si="3"/>
        <v>-24209</v>
      </c>
      <c r="V31" s="329"/>
      <c r="W31" s="332"/>
    </row>
    <row r="32" spans="1:23" ht="170.25" customHeight="1" x14ac:dyDescent="0.25">
      <c r="A32" s="137"/>
      <c r="B32" s="125" t="s">
        <v>756</v>
      </c>
      <c r="C32" s="146" t="s">
        <v>18</v>
      </c>
      <c r="D32" s="164">
        <v>441</v>
      </c>
      <c r="E32" s="164">
        <v>25000</v>
      </c>
      <c r="F32" s="164">
        <v>6650000</v>
      </c>
      <c r="G32" s="164">
        <v>1350000</v>
      </c>
      <c r="H32" s="164">
        <v>1175000</v>
      </c>
      <c r="I32" s="164">
        <v>1562500</v>
      </c>
      <c r="J32" s="164">
        <v>510000</v>
      </c>
      <c r="K32" s="164">
        <v>455000</v>
      </c>
      <c r="L32" s="164">
        <f t="shared" si="4"/>
        <v>5052500</v>
      </c>
      <c r="M32" s="164">
        <f>реес2!M118</f>
        <v>4006000</v>
      </c>
      <c r="N32" s="164"/>
      <c r="O32" s="164"/>
      <c r="P32" s="164"/>
      <c r="Q32" s="164">
        <f>реес3!M118</f>
        <v>1295000</v>
      </c>
      <c r="R32" s="164">
        <f>реес4!M71</f>
        <v>1070000</v>
      </c>
      <c r="S32" s="164">
        <f>реес5!M71</f>
        <v>460429</v>
      </c>
      <c r="T32" s="145">
        <f t="shared" si="2"/>
        <v>6831429</v>
      </c>
      <c r="U32" s="139">
        <f t="shared" si="3"/>
        <v>-181429</v>
      </c>
      <c r="V32" s="324" t="s">
        <v>1035</v>
      </c>
      <c r="W32" s="332" t="s">
        <v>1030</v>
      </c>
    </row>
    <row r="33" spans="1:23" ht="73.5" customHeight="1" x14ac:dyDescent="0.25">
      <c r="A33" s="137"/>
      <c r="B33" s="132" t="s">
        <v>934</v>
      </c>
      <c r="C33" s="146" t="s">
        <v>18</v>
      </c>
      <c r="D33" s="164">
        <v>9</v>
      </c>
      <c r="E33" s="164">
        <v>167000</v>
      </c>
      <c r="F33" s="164">
        <v>2520000</v>
      </c>
      <c r="G33" s="164">
        <v>83500</v>
      </c>
      <c r="H33" s="164">
        <v>167000</v>
      </c>
      <c r="I33" s="164">
        <v>167000</v>
      </c>
      <c r="J33" s="164">
        <v>167000</v>
      </c>
      <c r="K33" s="164">
        <v>167000</v>
      </c>
      <c r="L33" s="164">
        <f t="shared" si="4"/>
        <v>751500</v>
      </c>
      <c r="M33" s="164">
        <f>реес2!L187+реес2!L194+реес2!L206+реес2!L218+реес2!L230+реес2!L242</f>
        <v>1155000</v>
      </c>
      <c r="N33" s="318"/>
      <c r="O33" s="318"/>
      <c r="P33" s="318"/>
      <c r="Q33" s="164">
        <f>реес3!L192+реес3!L204+реес3!L216+реес3!L228+реес3!L240+реес3!L252</f>
        <v>525000</v>
      </c>
      <c r="R33" s="164">
        <f>реес4!L107+реес4!L119</f>
        <v>420000</v>
      </c>
      <c r="S33" s="164">
        <f>реес5!L92+реес5!L104</f>
        <v>420000</v>
      </c>
      <c r="T33" s="145">
        <f t="shared" si="2"/>
        <v>2520000</v>
      </c>
      <c r="U33" s="139">
        <f t="shared" si="3"/>
        <v>0</v>
      </c>
      <c r="V33" s="324" t="s">
        <v>1022</v>
      </c>
      <c r="W33" s="332"/>
    </row>
    <row r="34" spans="1:23" ht="70.5" customHeight="1" x14ac:dyDescent="0.25">
      <c r="A34" s="137"/>
      <c r="B34" s="132" t="s">
        <v>934</v>
      </c>
      <c r="C34" s="146" t="s">
        <v>18</v>
      </c>
      <c r="D34" s="164">
        <v>9</v>
      </c>
      <c r="E34" s="164">
        <v>167000</v>
      </c>
      <c r="F34" s="164">
        <v>2310000</v>
      </c>
      <c r="G34" s="164">
        <v>83500</v>
      </c>
      <c r="H34" s="164">
        <v>167000</v>
      </c>
      <c r="I34" s="164">
        <v>167000</v>
      </c>
      <c r="J34" s="164">
        <v>167000</v>
      </c>
      <c r="K34" s="164">
        <v>167000</v>
      </c>
      <c r="L34" s="164">
        <f t="shared" si="4"/>
        <v>751500</v>
      </c>
      <c r="M34" s="164">
        <f>реес2!L188+реес2!L195+реес2!L207+реес2!L219+реес2!L231+реес2!L243</f>
        <v>1155000</v>
      </c>
      <c r="N34" s="318"/>
      <c r="O34" s="318"/>
      <c r="P34" s="318"/>
      <c r="Q34" s="164">
        <f>реес3!L193+реес3!L205+реес3!L217+реес3!L229+реес3!L241+реес3!L253</f>
        <v>525000</v>
      </c>
      <c r="R34" s="164">
        <f>реес4!L108+реес4!L120</f>
        <v>420000</v>
      </c>
      <c r="S34" s="164">
        <f>реес5!L93</f>
        <v>210000</v>
      </c>
      <c r="T34" s="145">
        <f t="shared" si="2"/>
        <v>2310000</v>
      </c>
      <c r="U34" s="139">
        <f t="shared" si="3"/>
        <v>0</v>
      </c>
      <c r="V34" s="324" t="s">
        <v>1023</v>
      </c>
      <c r="W34" s="332"/>
    </row>
    <row r="35" spans="1:23" ht="66" customHeight="1" x14ac:dyDescent="0.25">
      <c r="A35" s="137"/>
      <c r="B35" s="132" t="s">
        <v>934</v>
      </c>
      <c r="C35" s="146" t="s">
        <v>18</v>
      </c>
      <c r="D35" s="164">
        <v>9</v>
      </c>
      <c r="E35" s="164">
        <v>167000</v>
      </c>
      <c r="F35" s="164">
        <v>2310000</v>
      </c>
      <c r="G35" s="164">
        <v>83500</v>
      </c>
      <c r="H35" s="164">
        <v>167000</v>
      </c>
      <c r="I35" s="164">
        <v>167000</v>
      </c>
      <c r="J35" s="164">
        <v>167000</v>
      </c>
      <c r="K35" s="164">
        <v>167000</v>
      </c>
      <c r="L35" s="164">
        <f t="shared" si="4"/>
        <v>751500</v>
      </c>
      <c r="M35" s="164">
        <f>реес2!L189+реес2!L196+реес2!L208+реес2!L220+реес2!L232+реес2!L244</f>
        <v>1155000</v>
      </c>
      <c r="N35" s="318"/>
      <c r="O35" s="318"/>
      <c r="P35" s="318"/>
      <c r="Q35" s="164">
        <f>реес3!L194+реес3!L206+реес3!L218+реес3!L230+реес3!L242+реес3!L254</f>
        <v>525000</v>
      </c>
      <c r="R35" s="164">
        <f>реес4!L109+реес4!L121</f>
        <v>420000</v>
      </c>
      <c r="S35" s="164">
        <f>реес5!L94</f>
        <v>210000</v>
      </c>
      <c r="T35" s="145">
        <f t="shared" si="2"/>
        <v>2310000</v>
      </c>
      <c r="U35" s="139">
        <f t="shared" si="3"/>
        <v>0</v>
      </c>
      <c r="V35" s="324" t="s">
        <v>1024</v>
      </c>
      <c r="W35" s="332"/>
    </row>
    <row r="36" spans="1:23" ht="74.25" customHeight="1" x14ac:dyDescent="0.25">
      <c r="A36" s="137"/>
      <c r="B36" s="132" t="s">
        <v>934</v>
      </c>
      <c r="C36" s="146" t="s">
        <v>18</v>
      </c>
      <c r="D36" s="164">
        <v>9</v>
      </c>
      <c r="E36" s="164">
        <v>167000</v>
      </c>
      <c r="F36" s="164">
        <v>2310000</v>
      </c>
      <c r="G36" s="164">
        <v>83500</v>
      </c>
      <c r="H36" s="164">
        <v>167000</v>
      </c>
      <c r="I36" s="164">
        <v>167000</v>
      </c>
      <c r="J36" s="164">
        <v>167000</v>
      </c>
      <c r="K36" s="164">
        <v>167000</v>
      </c>
      <c r="L36" s="164">
        <f t="shared" si="4"/>
        <v>751500</v>
      </c>
      <c r="M36" s="164">
        <f>реес2!L190+реес2!L197+реес2!L209+реес2!L221+реес2!L233+реес2!L245</f>
        <v>1155000</v>
      </c>
      <c r="N36" s="318"/>
      <c r="O36" s="318"/>
      <c r="P36" s="318"/>
      <c r="Q36" s="164">
        <f>реес3!L195+реес3!L207+реес3!L219+реес3!L231+реес3!L243+реес3!L255</f>
        <v>525000</v>
      </c>
      <c r="R36" s="164">
        <f>реес4!L110+реес4!L122</f>
        <v>420000</v>
      </c>
      <c r="S36" s="164">
        <f>реес5!L95</f>
        <v>210000</v>
      </c>
      <c r="T36" s="145">
        <f t="shared" si="2"/>
        <v>2310000</v>
      </c>
      <c r="U36" s="139">
        <f t="shared" si="3"/>
        <v>0</v>
      </c>
      <c r="V36" s="324" t="s">
        <v>1025</v>
      </c>
      <c r="W36" s="332"/>
    </row>
    <row r="37" spans="1:23" ht="72" customHeight="1" x14ac:dyDescent="0.25">
      <c r="A37" s="137"/>
      <c r="B37" s="132" t="s">
        <v>935</v>
      </c>
      <c r="C37" s="146" t="s">
        <v>18</v>
      </c>
      <c r="D37" s="164">
        <v>9</v>
      </c>
      <c r="E37" s="164">
        <v>100000</v>
      </c>
      <c r="F37" s="164">
        <v>2000000</v>
      </c>
      <c r="G37" s="164">
        <v>50000</v>
      </c>
      <c r="H37" s="164">
        <v>100000</v>
      </c>
      <c r="I37" s="164">
        <v>100000</v>
      </c>
      <c r="J37" s="164">
        <v>100000</v>
      </c>
      <c r="K37" s="164">
        <v>100000</v>
      </c>
      <c r="L37" s="164">
        <f t="shared" si="4"/>
        <v>450000</v>
      </c>
      <c r="M37" s="164">
        <f>реес2!L198+реес2!L210+реес2!L222+реес2!L234+реес2!L246</f>
        <v>800000</v>
      </c>
      <c r="N37" s="318"/>
      <c r="O37" s="318"/>
      <c r="P37" s="318"/>
      <c r="Q37" s="164">
        <f>реес3!L197+реес3!L208+реес3!L220+реес3!L232+реес3!L244+реес3!L256</f>
        <v>500000</v>
      </c>
      <c r="R37" s="164">
        <f>реес4!L111+реес4!L123</f>
        <v>400000</v>
      </c>
      <c r="S37" s="164">
        <f>реес5!L96</f>
        <v>200000</v>
      </c>
      <c r="T37" s="145">
        <f t="shared" si="2"/>
        <v>1900000</v>
      </c>
      <c r="U37" s="139">
        <f t="shared" si="3"/>
        <v>100000</v>
      </c>
      <c r="V37" s="324" t="s">
        <v>1026</v>
      </c>
      <c r="W37" s="332" t="s">
        <v>1029</v>
      </c>
    </row>
    <row r="38" spans="1:23" ht="74.25" customHeight="1" x14ac:dyDescent="0.25">
      <c r="A38" s="137"/>
      <c r="B38" s="132" t="s">
        <v>936</v>
      </c>
      <c r="C38" s="146" t="s">
        <v>18</v>
      </c>
      <c r="D38" s="164">
        <v>9</v>
      </c>
      <c r="E38" s="164">
        <v>200000</v>
      </c>
      <c r="F38" s="164">
        <v>2200000</v>
      </c>
      <c r="G38" s="164">
        <v>100000</v>
      </c>
      <c r="H38" s="164">
        <v>200000</v>
      </c>
      <c r="I38" s="164">
        <v>200000</v>
      </c>
      <c r="J38" s="164">
        <v>200000</v>
      </c>
      <c r="K38" s="164">
        <v>200000</v>
      </c>
      <c r="L38" s="164">
        <f t="shared" si="4"/>
        <v>900000</v>
      </c>
      <c r="M38" s="164">
        <f>реес2!L191+реес2!L199+реес2!L211+реес2!L223+реес2!L235+реес2!L247</f>
        <v>1100000</v>
      </c>
      <c r="N38" s="318"/>
      <c r="O38" s="318"/>
      <c r="P38" s="318"/>
      <c r="Q38" s="164">
        <f>реес3!L196+реес3!L209+реес3!L221+реес3!L233+реес3!L245+реес3!L257</f>
        <v>500000</v>
      </c>
      <c r="R38" s="164">
        <f>реес4!L112+реес4!L124</f>
        <v>400000</v>
      </c>
      <c r="S38" s="164">
        <f>реес5!L97</f>
        <v>200000</v>
      </c>
      <c r="T38" s="145">
        <f t="shared" si="2"/>
        <v>2200000</v>
      </c>
      <c r="U38" s="139">
        <f t="shared" si="3"/>
        <v>0</v>
      </c>
      <c r="V38" s="324" t="s">
        <v>1027</v>
      </c>
      <c r="W38" s="332"/>
    </row>
    <row r="39" spans="1:23" ht="81" customHeight="1" x14ac:dyDescent="0.25">
      <c r="A39" s="137"/>
      <c r="B39" s="132" t="s">
        <v>937</v>
      </c>
      <c r="C39" s="146" t="s">
        <v>18</v>
      </c>
      <c r="D39" s="164">
        <v>9</v>
      </c>
      <c r="E39" s="164">
        <v>80000</v>
      </c>
      <c r="F39" s="164">
        <v>1100000</v>
      </c>
      <c r="G39" s="164">
        <v>40000</v>
      </c>
      <c r="H39" s="164">
        <v>80000</v>
      </c>
      <c r="I39" s="164">
        <v>80000</v>
      </c>
      <c r="J39" s="164">
        <v>80000</v>
      </c>
      <c r="K39" s="164">
        <v>80000</v>
      </c>
      <c r="L39" s="164">
        <f t="shared" si="4"/>
        <v>360000</v>
      </c>
      <c r="M39" s="164">
        <f>реес2!L200+реес2!L212+реес2!L224+реес2!L236+реес2!L248</f>
        <v>400000</v>
      </c>
      <c r="N39" s="318"/>
      <c r="O39" s="318"/>
      <c r="P39" s="318"/>
      <c r="Q39" s="164">
        <f>реес3!L198+реес3!L210+реес3!L222+реес3!L234+реес3!L246+реес3!L258</f>
        <v>250000</v>
      </c>
      <c r="R39" s="164">
        <f>реес4!L113+реес4!L125</f>
        <v>200000</v>
      </c>
      <c r="S39" s="164">
        <f>реес5!L98+реес5!L110</f>
        <v>200000</v>
      </c>
      <c r="T39" s="145">
        <f t="shared" si="2"/>
        <v>1050000</v>
      </c>
      <c r="U39" s="139">
        <f t="shared" si="3"/>
        <v>50000</v>
      </c>
      <c r="V39" s="324" t="s">
        <v>1028</v>
      </c>
      <c r="W39" s="332" t="s">
        <v>1029</v>
      </c>
    </row>
    <row r="40" spans="1:23" ht="99" customHeight="1" x14ac:dyDescent="0.25">
      <c r="A40" s="137"/>
      <c r="B40" s="132" t="s">
        <v>755</v>
      </c>
      <c r="C40" s="146" t="s">
        <v>18</v>
      </c>
      <c r="D40" s="164">
        <v>9</v>
      </c>
      <c r="E40" s="164">
        <v>80000</v>
      </c>
      <c r="F40" s="164">
        <v>2057220</v>
      </c>
      <c r="G40" s="164">
        <v>80000</v>
      </c>
      <c r="H40" s="164">
        <v>80000</v>
      </c>
      <c r="I40" s="164">
        <v>80000</v>
      </c>
      <c r="J40" s="164">
        <v>80000</v>
      </c>
      <c r="K40" s="164">
        <v>80000</v>
      </c>
      <c r="L40" s="164">
        <f t="shared" si="4"/>
        <v>400000</v>
      </c>
      <c r="M40" s="164">
        <f>реес2!L201+реес2!L202+реес2!L203+реес2!L204+реес2!L213+реес2!L214+реес2!L215+реес2!L216+реес2!L225+реес2!L226+реес2!L227+реес2!L228+реес2!L237+реес2!L238+реес2!L239+реес2!L240+реес2!L249+реес2!L250+реес2!L251+реес2!L252</f>
        <v>1330000</v>
      </c>
      <c r="N40" s="318"/>
      <c r="O40" s="318"/>
      <c r="P40" s="318"/>
      <c r="Q40" s="164">
        <f>реес3!L199+реес3!L200+реес3!L201+реес3!L202+реес3!L211+реес3!L212+реес3!L213+реес3!L214+реес3!L223+реес3!L225</f>
        <v>410000</v>
      </c>
      <c r="R40" s="164">
        <f>реес4!L114+реес4!L115+реес4!L116+реес4!L117+реес4!L126++реес4!L127+реес4!L128+реес4!L129</f>
        <v>190000</v>
      </c>
      <c r="S40" s="164">
        <f>реес5!L99</f>
        <v>120000</v>
      </c>
      <c r="T40" s="145">
        <f t="shared" si="2"/>
        <v>2050000</v>
      </c>
      <c r="U40" s="139">
        <f t="shared" si="3"/>
        <v>7220</v>
      </c>
      <c r="V40" s="324" t="s">
        <v>1031</v>
      </c>
      <c r="W40" s="332"/>
    </row>
    <row r="41" spans="1:23" s="319" customFormat="1" x14ac:dyDescent="0.25">
      <c r="A41" s="148"/>
      <c r="B41" s="333" t="s">
        <v>959</v>
      </c>
      <c r="C41" s="336"/>
      <c r="D41" s="165"/>
      <c r="E41" s="165"/>
      <c r="F41" s="165">
        <f>SUM(F42:F45)</f>
        <v>586720</v>
      </c>
      <c r="G41" s="165">
        <f t="shared" ref="G41:S41" si="11">SUM(G42:G45)</f>
        <v>0</v>
      </c>
      <c r="H41" s="165">
        <f t="shared" si="11"/>
        <v>58320</v>
      </c>
      <c r="I41" s="165">
        <f t="shared" si="11"/>
        <v>0</v>
      </c>
      <c r="J41" s="165">
        <f t="shared" si="11"/>
        <v>0</v>
      </c>
      <c r="K41" s="165">
        <f t="shared" si="11"/>
        <v>0</v>
      </c>
      <c r="L41" s="165">
        <f t="shared" si="11"/>
        <v>58320</v>
      </c>
      <c r="M41" s="165">
        <f t="shared" si="11"/>
        <v>69984</v>
      </c>
      <c r="N41" s="165">
        <f t="shared" si="11"/>
        <v>0</v>
      </c>
      <c r="O41" s="165">
        <f t="shared" si="11"/>
        <v>0</v>
      </c>
      <c r="P41" s="165">
        <f t="shared" si="11"/>
        <v>0</v>
      </c>
      <c r="Q41" s="165">
        <f t="shared" si="11"/>
        <v>0</v>
      </c>
      <c r="R41" s="165">
        <f t="shared" si="11"/>
        <v>523388</v>
      </c>
      <c r="S41" s="165">
        <f t="shared" si="11"/>
        <v>0</v>
      </c>
      <c r="T41" s="194">
        <f t="shared" si="2"/>
        <v>593372</v>
      </c>
      <c r="U41" s="159">
        <f t="shared" si="3"/>
        <v>-6652</v>
      </c>
      <c r="V41" s="337"/>
      <c r="W41" s="338"/>
    </row>
    <row r="42" spans="1:23" ht="36" customHeight="1" x14ac:dyDescent="0.25">
      <c r="A42" s="137"/>
      <c r="B42" s="125" t="s">
        <v>972</v>
      </c>
      <c r="C42" s="146"/>
      <c r="D42" s="164"/>
      <c r="E42" s="164"/>
      <c r="F42" s="164">
        <v>420000</v>
      </c>
      <c r="G42" s="164"/>
      <c r="H42" s="164"/>
      <c r="I42" s="164"/>
      <c r="J42" s="164"/>
      <c r="K42" s="164"/>
      <c r="L42" s="164">
        <f t="shared" si="4"/>
        <v>0</v>
      </c>
      <c r="M42" s="164">
        <f>реес2!L266</f>
        <v>0</v>
      </c>
      <c r="N42" s="164"/>
      <c r="O42" s="164"/>
      <c r="P42" s="164"/>
      <c r="Q42" s="164">
        <v>0</v>
      </c>
      <c r="R42" s="164">
        <f>реес4!L131</f>
        <v>420000</v>
      </c>
      <c r="S42" s="164">
        <v>0</v>
      </c>
      <c r="T42" s="145">
        <f t="shared" si="2"/>
        <v>420000</v>
      </c>
      <c r="U42" s="139">
        <f t="shared" si="3"/>
        <v>0</v>
      </c>
      <c r="V42" s="324"/>
      <c r="W42" s="332"/>
    </row>
    <row r="43" spans="1:23" x14ac:dyDescent="0.25">
      <c r="A43" s="137"/>
      <c r="B43" s="125" t="s">
        <v>759</v>
      </c>
      <c r="C43" s="146" t="s">
        <v>18</v>
      </c>
      <c r="D43" s="164">
        <v>1</v>
      </c>
      <c r="E43" s="164">
        <v>60000</v>
      </c>
      <c r="F43" s="164">
        <f>D43*E43</f>
        <v>60000</v>
      </c>
      <c r="G43" s="164"/>
      <c r="H43" s="164">
        <v>58320</v>
      </c>
      <c r="I43" s="164"/>
      <c r="J43" s="164"/>
      <c r="K43" s="164"/>
      <c r="L43" s="164">
        <f t="shared" si="4"/>
        <v>58320</v>
      </c>
      <c r="M43" s="164">
        <f>реес2!L267</f>
        <v>69984</v>
      </c>
      <c r="N43" s="318"/>
      <c r="O43" s="318"/>
      <c r="P43" s="318"/>
      <c r="Q43" s="164">
        <v>0</v>
      </c>
      <c r="R43" s="164">
        <v>0</v>
      </c>
      <c r="S43" s="164">
        <v>0</v>
      </c>
      <c r="T43" s="145">
        <f t="shared" si="2"/>
        <v>69984</v>
      </c>
      <c r="U43" s="139">
        <f t="shared" si="3"/>
        <v>-9984</v>
      </c>
      <c r="V43" s="324"/>
      <c r="W43" s="332"/>
    </row>
    <row r="44" spans="1:23" x14ac:dyDescent="0.25">
      <c r="A44" s="137"/>
      <c r="B44" s="125" t="s">
        <v>760</v>
      </c>
      <c r="C44" s="146" t="s">
        <v>18</v>
      </c>
      <c r="D44" s="164">
        <v>2</v>
      </c>
      <c r="E44" s="164">
        <v>3360</v>
      </c>
      <c r="F44" s="164">
        <f>D44*E44</f>
        <v>6720</v>
      </c>
      <c r="G44" s="164"/>
      <c r="H44" s="164"/>
      <c r="I44" s="164"/>
      <c r="J44" s="164"/>
      <c r="K44" s="164"/>
      <c r="L44" s="164">
        <f t="shared" si="4"/>
        <v>0</v>
      </c>
      <c r="M44" s="164">
        <f>реес2!L268</f>
        <v>0</v>
      </c>
      <c r="N44" s="318"/>
      <c r="O44" s="318"/>
      <c r="P44" s="318"/>
      <c r="Q44" s="164">
        <v>0</v>
      </c>
      <c r="R44" s="164">
        <f>реес4!L133</f>
        <v>3388</v>
      </c>
      <c r="S44" s="164">
        <v>0</v>
      </c>
      <c r="T44" s="145">
        <f t="shared" si="2"/>
        <v>3388</v>
      </c>
      <c r="U44" s="139">
        <f t="shared" si="3"/>
        <v>3332</v>
      </c>
      <c r="V44" s="324"/>
      <c r="W44" s="332"/>
    </row>
    <row r="45" spans="1:23" x14ac:dyDescent="0.25">
      <c r="A45" s="137"/>
      <c r="B45" s="125" t="s">
        <v>757</v>
      </c>
      <c r="C45" s="146"/>
      <c r="D45" s="164"/>
      <c r="E45" s="164"/>
      <c r="F45" s="164">
        <v>100000</v>
      </c>
      <c r="G45" s="164"/>
      <c r="H45" s="164"/>
      <c r="I45" s="164"/>
      <c r="J45" s="164"/>
      <c r="K45" s="164"/>
      <c r="L45" s="164"/>
      <c r="M45" s="164">
        <f>реес2!L269</f>
        <v>0</v>
      </c>
      <c r="N45" s="318"/>
      <c r="O45" s="318"/>
      <c r="P45" s="318"/>
      <c r="Q45" s="164">
        <v>0</v>
      </c>
      <c r="R45" s="164">
        <f>реес4!L134</f>
        <v>100000</v>
      </c>
      <c r="S45" s="164">
        <v>0</v>
      </c>
      <c r="T45" s="145">
        <f t="shared" si="2"/>
        <v>100000</v>
      </c>
      <c r="U45" s="139">
        <f t="shared" si="3"/>
        <v>0</v>
      </c>
      <c r="V45" s="324"/>
      <c r="W45" s="332"/>
    </row>
    <row r="46" spans="1:23" x14ac:dyDescent="0.25">
      <c r="A46" s="148"/>
      <c r="B46" s="166" t="s">
        <v>10</v>
      </c>
      <c r="C46" s="91"/>
      <c r="D46" s="167"/>
      <c r="E46" s="167"/>
      <c r="F46" s="168">
        <f>F12+F28</f>
        <v>42064000</v>
      </c>
      <c r="G46" s="168">
        <f t="shared" ref="G46:T46" si="12">G12+G28</f>
        <v>2701737.29</v>
      </c>
      <c r="H46" s="168">
        <f t="shared" si="12"/>
        <v>3943095.31</v>
      </c>
      <c r="I46" s="168">
        <f t="shared" si="12"/>
        <v>4239587.26</v>
      </c>
      <c r="J46" s="168">
        <f t="shared" si="12"/>
        <v>3122847.3899999997</v>
      </c>
      <c r="K46" s="168">
        <f t="shared" si="12"/>
        <v>3086857.38</v>
      </c>
      <c r="L46" s="168">
        <f t="shared" si="12"/>
        <v>17094124.629999999</v>
      </c>
      <c r="M46" s="168">
        <f t="shared" si="12"/>
        <v>21030911.620000001</v>
      </c>
      <c r="N46" s="168">
        <f t="shared" si="12"/>
        <v>0</v>
      </c>
      <c r="O46" s="168">
        <f t="shared" si="12"/>
        <v>0</v>
      </c>
      <c r="P46" s="168">
        <f t="shared" si="12"/>
        <v>0</v>
      </c>
      <c r="Q46" s="168">
        <f t="shared" si="12"/>
        <v>9834896.379999999</v>
      </c>
      <c r="R46" s="168">
        <f t="shared" si="12"/>
        <v>6292484</v>
      </c>
      <c r="S46" s="168">
        <f t="shared" si="12"/>
        <v>4727289.66</v>
      </c>
      <c r="T46" s="168">
        <f t="shared" si="12"/>
        <v>41885581.659999996</v>
      </c>
      <c r="U46" s="168">
        <f>U12+U28</f>
        <v>178418.33999999985</v>
      </c>
      <c r="V46" s="329"/>
      <c r="W46" s="331"/>
    </row>
    <row r="47" spans="1:23" x14ac:dyDescent="0.25">
      <c r="F47" s="321"/>
      <c r="G47" s="164"/>
      <c r="H47" s="164"/>
      <c r="I47" s="164"/>
      <c r="J47" s="164"/>
      <c r="K47" s="164"/>
      <c r="L47" s="139"/>
      <c r="M47" s="320"/>
      <c r="T47" s="304"/>
      <c r="U47" s="320"/>
    </row>
    <row r="48" spans="1:23" hidden="1" x14ac:dyDescent="0.25">
      <c r="G48" s="164"/>
      <c r="H48" s="164"/>
      <c r="I48" s="164"/>
      <c r="J48" s="164"/>
      <c r="K48" s="164"/>
      <c r="L48" s="139"/>
      <c r="M48" s="320"/>
    </row>
    <row r="49" spans="2:22" x14ac:dyDescent="0.25">
      <c r="B49" s="317" t="s">
        <v>918</v>
      </c>
      <c r="G49" s="164"/>
      <c r="H49" s="164"/>
      <c r="I49" s="164"/>
      <c r="J49" s="164"/>
      <c r="K49" s="164"/>
      <c r="L49" s="139"/>
      <c r="M49" s="320"/>
      <c r="Q49" s="320"/>
      <c r="R49" s="320"/>
      <c r="S49" s="320"/>
    </row>
    <row r="50" spans="2:22" x14ac:dyDescent="0.25">
      <c r="B50" s="162" t="s">
        <v>920</v>
      </c>
      <c r="C50" s="162"/>
      <c r="D50" s="162"/>
      <c r="E50" s="169" t="s">
        <v>271</v>
      </c>
      <c r="F50" s="322" t="s">
        <v>950</v>
      </c>
      <c r="G50" s="164"/>
      <c r="H50" s="164"/>
      <c r="I50" s="164"/>
      <c r="J50" s="164"/>
      <c r="K50" s="164"/>
      <c r="L50" s="139"/>
      <c r="M50" s="320"/>
      <c r="T50" s="212"/>
    </row>
    <row r="51" spans="2:22" x14ac:dyDescent="0.25">
      <c r="B51" s="316" t="s">
        <v>260</v>
      </c>
      <c r="E51" s="316" t="s">
        <v>272</v>
      </c>
      <c r="F51" s="316" t="s">
        <v>273</v>
      </c>
      <c r="H51" s="175"/>
      <c r="M51" s="320"/>
      <c r="Q51" s="320"/>
      <c r="R51" s="320"/>
      <c r="S51" s="320"/>
      <c r="T51" s="212"/>
      <c r="U51" s="323"/>
      <c r="V51" s="330"/>
    </row>
    <row r="52" spans="2:22" x14ac:dyDescent="0.25">
      <c r="B52" s="317" t="s">
        <v>919</v>
      </c>
      <c r="H52" s="175"/>
      <c r="T52" s="212"/>
    </row>
    <row r="53" spans="2:22" x14ac:dyDescent="0.25">
      <c r="B53" s="316" t="s">
        <v>261</v>
      </c>
      <c r="C53" s="316"/>
      <c r="G53" s="175"/>
      <c r="H53" s="175"/>
      <c r="Q53" s="320"/>
      <c r="R53" s="320"/>
      <c r="S53" s="320"/>
      <c r="T53" s="212"/>
    </row>
    <row r="54" spans="2:22" x14ac:dyDescent="0.25">
      <c r="B54" s="316" t="s">
        <v>262</v>
      </c>
      <c r="C54" s="316"/>
      <c r="H54" s="175">
        <v>2158708.37</v>
      </c>
      <c r="Q54" s="320"/>
      <c r="R54" s="320"/>
      <c r="S54" s="320"/>
    </row>
    <row r="55" spans="2:22" x14ac:dyDescent="0.25">
      <c r="H55" s="175"/>
    </row>
  </sheetData>
  <mergeCells count="16">
    <mergeCell ref="B1:U1"/>
    <mergeCell ref="V9:V10"/>
    <mergeCell ref="R9:R10"/>
    <mergeCell ref="Q9:Q10"/>
    <mergeCell ref="A9:A10"/>
    <mergeCell ref="B9:B10"/>
    <mergeCell ref="C9:C10"/>
    <mergeCell ref="D9:D10"/>
    <mergeCell ref="E9:E10"/>
    <mergeCell ref="F9:F10"/>
    <mergeCell ref="S9:S10"/>
    <mergeCell ref="W14:W22"/>
    <mergeCell ref="T9:T10"/>
    <mergeCell ref="U9:U10"/>
    <mergeCell ref="W9:W10"/>
    <mergeCell ref="M9:M10"/>
  </mergeCells>
  <pageMargins left="0.70866141732283472" right="0.70866141732283472" top="0.74803149606299213" bottom="0.74803149606299213" header="0.31496062992125984" footer="0.31496062992125984"/>
  <pageSetup paperSize="9" scale="39" fitToHeight="0" orientation="landscape" r:id="rId1"/>
  <headerFooter>
    <oddFooter>&amp;C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vt:i4>
      </vt:variant>
    </vt:vector>
  </HeadingPairs>
  <TitlesOfParts>
    <vt:vector size="17" baseType="lpstr">
      <vt:lpstr>финотчет</vt:lpstr>
      <vt:lpstr>перев</vt:lpstr>
      <vt:lpstr>Лист4</vt:lpstr>
      <vt:lpstr>Лист1</vt:lpstr>
      <vt:lpstr>смета</vt:lpstr>
      <vt:lpstr>Лист8</vt:lpstr>
      <vt:lpstr>Лист7</vt:lpstr>
      <vt:lpstr>Лист6</vt:lpstr>
      <vt:lpstr>Лист5</vt:lpstr>
      <vt:lpstr>Лист3</vt:lpstr>
      <vt:lpstr>реес2</vt:lpstr>
      <vt:lpstr>реес3</vt:lpstr>
      <vt:lpstr>реес4</vt:lpstr>
      <vt:lpstr>реес5</vt:lpstr>
      <vt:lpstr>Лист9</vt:lpstr>
      <vt:lpstr>Лист2</vt:lpstr>
      <vt:lpstr>смета!Заголовки_для_печати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Arlen</dc:creator>
  <cp:lastModifiedBy>PC</cp:lastModifiedBy>
  <cp:lastPrinted>2020-12-18T08:20:05Z</cp:lastPrinted>
  <dcterms:created xsi:type="dcterms:W3CDTF">2017-01-31T11:50:11Z</dcterms:created>
  <dcterms:modified xsi:type="dcterms:W3CDTF">2020-12-18T08:28:05Z</dcterms:modified>
</cp:coreProperties>
</file>