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showInkAnnotation="0" defaultThemeVersion="124226"/>
  <xr:revisionPtr revIDLastSave="0" documentId="13_ncr:1_{47CAAF72-8E56-47B6-B514-EAD65BE867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2" r:id="rId1"/>
    <sheet name="Лист1" sheetId="3" r:id="rId2"/>
  </sheets>
  <definedNames>
    <definedName name="_xlnm.Print_Titles" localSheetId="0">'2019'!$6:$7</definedName>
    <definedName name="_xlnm.Print_Area" localSheetId="0">'2019'!$A$1:$I$75</definedName>
  </definedNames>
  <calcPr calcId="181029"/>
</workbook>
</file>

<file path=xl/calcChain.xml><?xml version="1.0" encoding="utf-8"?>
<calcChain xmlns="http://schemas.openxmlformats.org/spreadsheetml/2006/main">
  <c r="D70" i="2" l="1"/>
  <c r="D38" i="2" l="1"/>
  <c r="E38" i="2"/>
  <c r="D35" i="2"/>
  <c r="E35" i="2"/>
  <c r="F35" i="2" s="1"/>
  <c r="D33" i="2"/>
  <c r="E33" i="2"/>
  <c r="F33" i="2" s="1"/>
  <c r="D17" i="2"/>
  <c r="E17" i="2"/>
  <c r="G16" i="2"/>
  <c r="G18" i="2"/>
  <c r="G23" i="2"/>
  <c r="G37" i="2"/>
  <c r="G45" i="2"/>
  <c r="G49" i="2"/>
  <c r="G57" i="2"/>
  <c r="G62" i="2"/>
  <c r="G65" i="2"/>
  <c r="G73" i="2"/>
  <c r="F16" i="2"/>
  <c r="F18" i="2"/>
  <c r="F22" i="2"/>
  <c r="G22" i="2" s="1"/>
  <c r="F23" i="2"/>
  <c r="F26" i="2"/>
  <c r="G26" i="2" s="1"/>
  <c r="F31" i="2"/>
  <c r="G31" i="2" s="1"/>
  <c r="F32" i="2"/>
  <c r="G32" i="2" s="1"/>
  <c r="F34" i="2"/>
  <c r="G34" i="2" s="1"/>
  <c r="F36" i="2"/>
  <c r="G36" i="2" s="1"/>
  <c r="F37" i="2"/>
  <c r="F38" i="2"/>
  <c r="F39" i="2"/>
  <c r="G39" i="2" s="1"/>
  <c r="F40" i="2"/>
  <c r="G40" i="2" s="1"/>
  <c r="F44" i="2"/>
  <c r="G44" i="2" s="1"/>
  <c r="F45" i="2"/>
  <c r="F47" i="2"/>
  <c r="G47" i="2" s="1"/>
  <c r="F49" i="2"/>
  <c r="F57" i="2"/>
  <c r="F60" i="2"/>
  <c r="G60" i="2" s="1"/>
  <c r="F62" i="2"/>
  <c r="F63" i="2"/>
  <c r="G63" i="2" s="1"/>
  <c r="F64" i="2"/>
  <c r="G64" i="2" s="1"/>
  <c r="F65" i="2"/>
  <c r="F67" i="2"/>
  <c r="G67" i="2" s="1"/>
  <c r="F70" i="2"/>
  <c r="G70" i="2" s="1"/>
  <c r="F73" i="2"/>
  <c r="C10" i="2" l="1"/>
  <c r="E10" i="2"/>
  <c r="D53" i="2"/>
  <c r="D52" i="2"/>
  <c r="F52" i="2" s="1"/>
  <c r="G52" i="2" s="1"/>
  <c r="D51" i="2"/>
  <c r="F51" i="2" s="1"/>
  <c r="G51" i="2" s="1"/>
  <c r="D59" i="2"/>
  <c r="F59" i="2" s="1"/>
  <c r="E59" i="2"/>
  <c r="D68" i="2"/>
  <c r="F68" i="2" s="1"/>
  <c r="G68" i="2" s="1"/>
  <c r="D55" i="2"/>
  <c r="D28" i="2"/>
  <c r="D24" i="2"/>
  <c r="F24" i="2" s="1"/>
  <c r="G24" i="2" s="1"/>
  <c r="D15" i="2"/>
  <c r="F15" i="2" s="1"/>
  <c r="G15" i="2" s="1"/>
  <c r="D14" i="2"/>
  <c r="F14" i="2" s="1"/>
  <c r="G14" i="2" s="1"/>
  <c r="D13" i="2"/>
  <c r="F13" i="2" s="1"/>
  <c r="G13" i="2" s="1"/>
  <c r="D12" i="2"/>
  <c r="F12" i="2" s="1"/>
  <c r="G12" i="2" s="1"/>
  <c r="D11" i="2"/>
  <c r="F11" i="2" s="1"/>
  <c r="G11" i="2" s="1"/>
  <c r="C9" i="3"/>
  <c r="C16" i="3" s="1"/>
  <c r="D16" i="3"/>
  <c r="E7" i="3"/>
  <c r="E8" i="3"/>
  <c r="E10" i="3"/>
  <c r="E11" i="3"/>
  <c r="E12" i="3"/>
  <c r="E13" i="3"/>
  <c r="E14" i="3"/>
  <c r="E6" i="3"/>
  <c r="E27" i="2"/>
  <c r="D25" i="2"/>
  <c r="F25" i="2" s="1"/>
  <c r="E25" i="2"/>
  <c r="D46" i="2"/>
  <c r="E46" i="2"/>
  <c r="D48" i="2"/>
  <c r="F48" i="2" s="1"/>
  <c r="E48" i="2"/>
  <c r="E50" i="2"/>
  <c r="D72" i="2"/>
  <c r="E72" i="2"/>
  <c r="E71" i="2" s="1"/>
  <c r="D69" i="2"/>
  <c r="E69" i="2"/>
  <c r="D66" i="2"/>
  <c r="F66" i="2" s="1"/>
  <c r="E66" i="2"/>
  <c r="D61" i="2"/>
  <c r="E61" i="2"/>
  <c r="E58" i="2" s="1"/>
  <c r="D56" i="2"/>
  <c r="F56" i="2" s="1"/>
  <c r="E56" i="2"/>
  <c r="C56" i="2"/>
  <c r="E54" i="2"/>
  <c r="C54" i="2"/>
  <c r="C50" i="2"/>
  <c r="C46" i="2"/>
  <c r="D43" i="2"/>
  <c r="E43" i="2"/>
  <c r="C59" i="2"/>
  <c r="C61" i="2"/>
  <c r="C66" i="2"/>
  <c r="C69" i="2"/>
  <c r="C72" i="2"/>
  <c r="C43" i="2"/>
  <c r="C48" i="2"/>
  <c r="C38" i="2"/>
  <c r="G38" i="2" s="1"/>
  <c r="C35" i="2"/>
  <c r="G35" i="2" s="1"/>
  <c r="C33" i="2"/>
  <c r="G33" i="2" s="1"/>
  <c r="D30" i="2"/>
  <c r="E30" i="2"/>
  <c r="E29" i="2" s="1"/>
  <c r="C25" i="2"/>
  <c r="C27" i="2"/>
  <c r="E21" i="2"/>
  <c r="C21" i="2"/>
  <c r="F17" i="2"/>
  <c r="G54" i="2" l="1"/>
  <c r="F30" i="2"/>
  <c r="G48" i="2"/>
  <c r="G66" i="2"/>
  <c r="F43" i="2"/>
  <c r="D71" i="2"/>
  <c r="F71" i="2" s="1"/>
  <c r="F72" i="2"/>
  <c r="D10" i="2"/>
  <c r="D9" i="2" s="1"/>
  <c r="C20" i="2"/>
  <c r="C42" i="2"/>
  <c r="G43" i="2"/>
  <c r="C58" i="2"/>
  <c r="G61" i="2"/>
  <c r="G56" i="2"/>
  <c r="F61" i="2"/>
  <c r="F69" i="2"/>
  <c r="G69" i="2" s="1"/>
  <c r="F46" i="2"/>
  <c r="G46" i="2" s="1"/>
  <c r="D27" i="2"/>
  <c r="F27" i="2" s="1"/>
  <c r="G27" i="2" s="1"/>
  <c r="F28" i="2"/>
  <c r="G28" i="2" s="1"/>
  <c r="D58" i="2"/>
  <c r="F58" i="2" s="1"/>
  <c r="G25" i="2"/>
  <c r="C71" i="2"/>
  <c r="G71" i="2" s="1"/>
  <c r="G72" i="2"/>
  <c r="G59" i="2"/>
  <c r="D54" i="2"/>
  <c r="F54" i="2" s="1"/>
  <c r="F55" i="2"/>
  <c r="G55" i="2" s="1"/>
  <c r="D50" i="2"/>
  <c r="F50" i="2" s="1"/>
  <c r="G50" i="2" s="1"/>
  <c r="F53" i="2"/>
  <c r="G53" i="2" s="1"/>
  <c r="E9" i="2"/>
  <c r="E42" i="2"/>
  <c r="E41" i="2" s="1"/>
  <c r="D21" i="2"/>
  <c r="F21" i="2" s="1"/>
  <c r="G21" i="2" s="1"/>
  <c r="E20" i="2"/>
  <c r="D42" i="2"/>
  <c r="F42" i="2" s="1"/>
  <c r="E9" i="3"/>
  <c r="E16" i="3" s="1"/>
  <c r="D29" i="2"/>
  <c r="F29" i="2" s="1"/>
  <c r="C41" i="2"/>
  <c r="C17" i="2"/>
  <c r="C9" i="2" s="1"/>
  <c r="G17" i="2" l="1"/>
  <c r="G41" i="2"/>
  <c r="G42" i="2"/>
  <c r="D20" i="2"/>
  <c r="F20" i="2"/>
  <c r="G20" i="2" s="1"/>
  <c r="G58" i="2"/>
  <c r="F10" i="2"/>
  <c r="G10" i="2" s="1"/>
  <c r="F9" i="2"/>
  <c r="G9" i="2" s="1"/>
  <c r="D41" i="2"/>
  <c r="F41" i="2" s="1"/>
  <c r="E19" i="2"/>
  <c r="C30" i="2"/>
  <c r="G30" i="2" s="1"/>
  <c r="E74" i="2" l="1"/>
  <c r="D19" i="2"/>
  <c r="D74" i="2" s="1"/>
  <c r="C29" i="2"/>
  <c r="C19" i="2" l="1"/>
  <c r="G29" i="2"/>
  <c r="F74" i="2"/>
  <c r="G74" i="2" s="1"/>
  <c r="F19" i="2"/>
  <c r="G19" i="2" s="1"/>
  <c r="C74" i="2"/>
</calcChain>
</file>

<file path=xl/sharedStrings.xml><?xml version="1.0" encoding="utf-8"?>
<sst xmlns="http://schemas.openxmlformats.org/spreadsheetml/2006/main" count="142" uniqueCount="102">
  <si>
    <t>№</t>
  </si>
  <si>
    <t xml:space="preserve">Статьи расходов </t>
  </si>
  <si>
    <t>Административные затраты:</t>
  </si>
  <si>
    <t>Прямые расходы:</t>
  </si>
  <si>
    <t>Расходы по оплате работ и услуг  оказываемых юридическими и физическими лицами, в том числе:</t>
  </si>
  <si>
    <t>Социальный налог и социальные отчисления</t>
  </si>
  <si>
    <t xml:space="preserve">Заработная плата, в том числе:                 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</si>
  <si>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</si>
  <si>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Руководитель</t>
  </si>
  <si>
    <t>Бухгалтер</t>
  </si>
  <si>
    <t>Банковские услуги</t>
  </si>
  <si>
    <t xml:space="preserve"> </t>
  </si>
  <si>
    <t>Ручка</t>
  </si>
  <si>
    <t>Блокнот</t>
  </si>
  <si>
    <t xml:space="preserve">Обязательное социальное медицинское страхование </t>
  </si>
  <si>
    <t>Координатор (менеджер по связям с общественностью)</t>
  </si>
  <si>
    <t>Услуги тренеров</t>
  </si>
  <si>
    <t xml:space="preserve">Блокноты </t>
  </si>
  <si>
    <t>Ручки</t>
  </si>
  <si>
    <t>Канцелярские расходы</t>
  </si>
  <si>
    <t>Кофе-брейк участников</t>
  </si>
  <si>
    <t>Папки</t>
  </si>
  <si>
    <t>Полиграфические услуги, в том числе:</t>
  </si>
  <si>
    <t>Маркеры</t>
  </si>
  <si>
    <t>Флипчарт</t>
  </si>
  <si>
    <r>
      <rPr>
        <b/>
        <sz val="12"/>
        <rFont val="Times New Roman"/>
        <family val="1"/>
        <charset val="204"/>
      </rPr>
      <t xml:space="preserve">Сумма гранта: </t>
    </r>
    <r>
      <rPr>
        <sz val="12"/>
        <rFont val="Times New Roman"/>
        <family val="1"/>
        <charset val="204"/>
      </rPr>
      <t xml:space="preserve">3 847 000 (три миллиона восемьсот сорок семь тысяч) тенге </t>
    </r>
  </si>
  <si>
    <t>Представительские расходы, в том числе:</t>
  </si>
  <si>
    <t>ИТОГО:</t>
  </si>
  <si>
    <t xml:space="preserve">Мероприятие 6. Организация 3-х обучающих семинаров: «Организация деятельности НПО», «Стратегическое Планирование».
«Требования по отчетности. Мониторинг и оценка проекта. Пиар-менеджмент».
 и 2 тренингов
</t>
  </si>
  <si>
    <t xml:space="preserve">Мероприятие 5. Проведение Форума сельских НПО, в районных центрах
</t>
  </si>
  <si>
    <t xml:space="preserve">Мероприятие 4. Проведение «Летней Школы ТОТ» для обучение 30 лидеров НПО, с целью создания профессиональной команды тренеров
</t>
  </si>
  <si>
    <t xml:space="preserve">Мероприятие 3. Организация рабочих встреч с местными представителями Государственных органов и бизнес-структур: диалоговые площадки и круглые столы
</t>
  </si>
  <si>
    <t xml:space="preserve">Мероприятие 8. Обеспечение Гражданского центра, необходимыми методическими пособиями
</t>
  </si>
  <si>
    <t>Приобретение раздаточных материалов и канцелярских тваров на мероприятия, в том числе:</t>
  </si>
  <si>
    <t>Изготовление штендеров (5 штук * 12 000 тенге)</t>
  </si>
  <si>
    <r>
      <t xml:space="preserve">Грантополучатель: </t>
    </r>
    <r>
      <rPr>
        <sz val="12"/>
        <rFont val="Times New Roman"/>
        <family val="1"/>
        <charset val="204"/>
      </rPr>
      <t>Учреждение «Лечебно-воспитательный благотворительный приют для детей дошкольного возраста «Умай»</t>
    </r>
  </si>
  <si>
    <t>Приобретение раздаточных материалов, в том числе:</t>
  </si>
  <si>
    <t>Вода</t>
  </si>
  <si>
    <t>Изготовление баннеров (7 штук * 12 000 тенге)</t>
  </si>
  <si>
    <t>Изготовление баннера</t>
  </si>
  <si>
    <t>Изготовление методических пособии (1 400 штук * 400 тенге)</t>
  </si>
  <si>
    <t>Минеральная вода</t>
  </si>
  <si>
    <t xml:space="preserve">Изготовление сертификатов (175 штук * 250 тенге) </t>
  </si>
  <si>
    <t xml:space="preserve">Изготовление сертификатов (30 штук * 250 тенге) </t>
  </si>
  <si>
    <t>Расходы на служебные командировки, в том числе:</t>
  </si>
  <si>
    <t>Аральский район</t>
  </si>
  <si>
    <t>Проезд (1 командировка*2 человека*12 билета)</t>
  </si>
  <si>
    <t>Проживание (1 командировка*2 человек*1 сутки)</t>
  </si>
  <si>
    <t>В районы Кызылординской области</t>
  </si>
  <si>
    <t>Проезд (1 командировка*2 человека*2 билета)</t>
  </si>
  <si>
    <t>Услуги тренеров (7 тренеров * 25 000 тенге)</t>
  </si>
  <si>
    <t>Смета расходов</t>
  </si>
  <si>
    <t>Отчет № 1</t>
  </si>
  <si>
    <t>Контрагент, дата и номер документа</t>
  </si>
  <si>
    <t>Остаток      (2-5)</t>
  </si>
  <si>
    <t>Договор ИП "Нурай Манабекова Гулжахан Айтановна" № 3 от 20.04.20г. п/п №26 от 10.06.20г.с/ф №16 от 22.04.20г. п/п № 71 от 04.09.20г..с/ф №62 от 04.09.20г.</t>
  </si>
  <si>
    <t>ИП "Саят и К" Договор №2 от 03.06.20г., п/п№44 от 20.08.20г., с/ф №041 от 18.08.20г АВР</t>
  </si>
  <si>
    <t>ИП "Ахметова А.А." Договор № 17/20 от 07.08.20г., п\п№42 от 18.08.20г., с/ф № 458 от 19.08.20г. АВР</t>
  </si>
  <si>
    <t>ИП "Ахметова А.А." Договор № 17/20 от 07.08.20г., п\п№45 от 21.08.20г., с/ф № 464 от 19.08.20г. АВР, п\п№46 от 21.08.20г с/ф №472 от 26.08.20г, АВР п\п№47 от 21.08.20г., с/ф № 465 от 14.08.20г. АВР</t>
  </si>
  <si>
    <t>ИП "Ибрайханов Ш.И"Договор №4 от 10.08.20г. п/п №41 от 18.08.20г. с/ф №134 от 18.08.20г. АВР п/п №79 от 09.09.20г. с/ф №142 от 09.09.20г. АВР</t>
  </si>
  <si>
    <t>ИП "Ибрайханов Ш.И"Договор №4 от 10.08.20г.  п/п №79 от 09.09.20г. с/ф №142 от 09.09.20г. АВР</t>
  </si>
  <si>
    <t xml:space="preserve"> Договор ИП"Саят и К" №2 от 03.06.20г.,п\п №32 от 15.07.20г. с\ф №034 от 07.07.20г  АВР, п/п №43 от 20.08.20г., с/ф№040 от 18.08.20г. п/п № 56 от 28.08.20г. с/ф № 042 от 04.08.20г. АВР, п/п 55 от 28.08.20г. с/ф №043 от 14.08.20г.Договор ИП "Нурай Манабекова Гулжахан Айтановна" № 3 от 20.04.20г.  п/п №72 от 04.09.20г. с/ф № 49 от 02.09.20г.</t>
  </si>
  <si>
    <t xml:space="preserve"> Договор ИП"Саят и К" №2 от 03.06.20г.,п\п №32 от 15.07.20г. с\ф №034 от 07.07.20г  АВР п/п №43 от 20.08.20г., с/ф№040 от 18.08.20г.п/п № 56 от 28.08.20г. с/ф № 042 от 04.08.20г. АВР, п\п №55 от 28.08.20г. с/ф № 043 от 14.08.20г. АВР, Договор ИП "Нурай Манабекова Гулжахан Айтановна" № 3 от 20.04.20г. п/п №72 от 04.09.20, с\ф №49 от 02.09.20г.</t>
  </si>
  <si>
    <t>Молдаш Е. Договор №11 от 04.09.20г. АВР п/п № 75 от 05.09.20г.</t>
  </si>
  <si>
    <t>Договор ИП"Саят и К" №2 от 03.06.20г.,п/п №56 от 28.08.20г., с/ф № 042 от 04.08.20г. АВР, п/п № 55 от 28.08.20г. с/ф № 043 от 14.08.20г. АВР, п/п №78 от 07.09.20г., с/ф№048 от 02.09.20г. АВР</t>
  </si>
  <si>
    <t xml:space="preserve">    ЗАКЛЮЧИТЕЛЬНЫЙ ОТЧЕТ О РАСХОДОВАНИИ ДЕНЕЖНЫХ СРЕДСТВ</t>
  </si>
  <si>
    <r>
      <t>Тема гранта:</t>
    </r>
    <r>
      <rPr>
        <sz val="12"/>
        <rFont val="Times New Roman"/>
        <family val="1"/>
        <charset val="204"/>
      </rPr>
      <t xml:space="preserve"> «Организация и развитие гражданского центра для поддержки неправительственных организаций по принципу «одного окна» в Кызылординской области»</t>
    </r>
  </si>
  <si>
    <t xml:space="preserve">Общее количество страниц отчета: _____________ 
Руководитель организации _____________
    ФИО (при его наличии)
Бухгалтер организации _____________
    ФИО (при его наличии)
Дата:
М.П. 
</t>
  </si>
  <si>
    <t xml:space="preserve">Сумма
(3+4)
</t>
  </si>
  <si>
    <t xml:space="preserve">Причина 
не освоения средств гранта
</t>
  </si>
  <si>
    <t>Отчет № 2</t>
  </si>
  <si>
    <t>Остаток ввиду расторжения договора о предоставлении гранта</t>
  </si>
  <si>
    <t>Женсикбаева Ш.К. Договор ГПХ № 8 от 10.08.20г. АВР п/п № 57 от 10.08.20г. Баймаханова А.У. Договор ГПХ №7 от 10.08.20г. АВР п/п № 58 от 10.08.20г.Бактибаева Л.Ш. Договор ГПХ № 5 от 10.08.20г. АВР</t>
  </si>
  <si>
    <t>ИП "Манабекова Нурай Гулжахан Айтановна" счет на оплату № 57 от 03.09.20г. Нак. , счет на оплату №65 от 13.10.20г. Нак</t>
  </si>
  <si>
    <t>ИП "Ахметова А.А." Договор № 17/20 от 07.08.20г., п\п№45 от 21.08.20г., с/ф № 464 от 19.08.20г. АВР, п\п№46 от 21.08.20г с/ф №472 от 26.08.20г, АВР п\п№47 от 21.08.20г., с/ф № 465 от 14.08.20г. АВР. ИП "Манабекова Нурай Гулжахан Айтановна" счет на оплату № 65 от 13.10.20г. Нак</t>
  </si>
  <si>
    <t xml:space="preserve">Договор ИП"Саят и К" №2 от 03.06.20г.,п\п №32 от 15.07.20г. с\ф №034 от 07.07.20г  АВР ИП "Саят и К" счет на оплату № 060 от 03.09.20г. АВР </t>
  </si>
  <si>
    <t>ИПН</t>
  </si>
  <si>
    <t>Сналог</t>
  </si>
  <si>
    <t>Соц.отчислния</t>
  </si>
  <si>
    <t>восмс</t>
  </si>
  <si>
    <t>опв</t>
  </si>
  <si>
    <t>материалы</t>
  </si>
  <si>
    <t>зарплата</t>
  </si>
  <si>
    <t>тренер</t>
  </si>
  <si>
    <t>сотруд</t>
  </si>
  <si>
    <t>осмс</t>
  </si>
  <si>
    <t xml:space="preserve"> Договор ИП"Саят и К" №2 от 03.06.20г. п/п №80 от 11.09.20г. с/ф № 049 от 07.09.20г АВР. ИП "Саят и К" с/ф № 060 от 03.09.20г. АВР </t>
  </si>
  <si>
    <t>ИП "Манабекова Нурай Гулжахан Айтановна" договор № 3 от 20.04.20г. п/п 76 от 07.09.20г., с/ф № 51 от 04.09.20г. Нак ИП "Манабекова нурай Гулжахан Айтановна" с/ф № 58 от 04.09.20г. Нак</t>
  </si>
  <si>
    <t>ИП "Манабекова Нурай Гулжахан Айтановна" договор № 3 от 20.04.20г. п/п 76 от 07.09.20г., с/ф № 51 от 04.09.20г. Нак.  ИП "Манабекова нурай Гулжахан Айтановна" с/ф № 58 от 04.09.20г. Нак</t>
  </si>
  <si>
    <t>ИП "Манабекова Нурай Гулжахан Айтановна" договор № 3 от 20.04.20г. п/п 76 от 07.09.20г., с/ф № 51 от 04.09.20г. Нак ИП "Манабекова Нурай Гулжахан Айтановна" с/ф № 58 от 04.09.20г. Нак</t>
  </si>
  <si>
    <t>Договор ИП "Нурай Манабекова Гулжахан Айтановна" № 3 от 20.04.20г. п/п № 72 от 04.09.20г. с/ф № 49 от 02.09.20г. ИП "Манабекова Нурай Гулжахан Айтановна" с/ф № 57 от 03.09.20г. Нак</t>
  </si>
  <si>
    <t>Тусмаганбетов Ж.Б. Договор ГПХ №9 от 13.08.20г. АВР п/п № 40 от 17.08.20г. АВР, п/п № 60 от 01.09.20г
Есбосын К.Е. Договор ГПХ №12 от 25.08.20г. АВР п/п № 74 от 04.09.20г. 
Тусмаганбетов Ж.Б. Договор ГПХ № 10 от 02.09.20г. п/п № 77 от 07.09.20г. 
Тусмаганбетов Ж.Б. Договор № 20 от 14.10.20г. АВР</t>
  </si>
  <si>
    <t>Женсикбаева Ш. Договор ГПХ №13 от 09.09.20г., 
Баймаханова А.У. Договор ГПХ № 14 от 10.09.20г.,
Баймаханова А.У. Договор ГПХ № 15 от 10.09.20г., Женсикбаева Ш. Договор ГПХ №16 от 11.09.20г., 
Женсикбаева Ш. Договор ГПХ №17 от 11.09.20г., 
Женсикбаева Ш. Договор ГПХ №18 от 16.09.20г., 
Баймаханова А.У. Договор ГПХ № 19 от 17.09.20г.</t>
  </si>
  <si>
    <t>Изден А.Ж. табель карт.счет 3350,3120 ,3213,,3220 п/п № 1, №3, №6 от 08.06.2020г., №30 от 14.07.2020г. Расчетно-платежная ведомость за март-август месяцы, табель за март-август месяцы. (зарплатная плата за март-август месяцы методом начисления)</t>
  </si>
  <si>
    <t>Берденова Ж.А. табель, карт.счет 3350,3120,3213,3220 п/п  №2, №4, №7 от 08.06.2020г., №31 от 14.07.2020г., №49, №51 от 21.08.2020г. Расчетно-платежная ведомость за март-август месяцы, табель за март-август месяцы. (зарплатная плата за март-август месяцы методом начисления)</t>
  </si>
  <si>
    <t>Танбашова И.А. табель, карт.счет 3350,3120,3213,3220 п/п №5, №8 от 08.06.2020г., №33 от 14.07.2020г., №50, №52 от 21.08.2020г. Расчетно-платежная ведомость за март-август месяцы, табель за апрель-август месяцы. (зарплатная плата за апрель-август месяцы методом начисления)</t>
  </si>
  <si>
    <t>карт.счет 3150,3211 п/п №12, №13, №18 от 10.06.2020г.(март, апрель, май) №27,№28, №29 от 15.06.2020г.(март, апрель, май), №37, от 14.07.2020г. (за июнь), №36 от 17.07.2020г., №61,65,68,69 (июль, август, май) от 28.08.2020г.(соц.налог и соц.отч за март-август месяцы методом начисления)</t>
  </si>
  <si>
    <t>карт.счет 3212 п/п №17,16,22 от 10.06.2020г.(за март, апрель, май месяцы. №38 от 14.07.2020г. (за июнь), №63,67 от 28.08.2020г. (за июль, август месяцы  ОСМС методом начисления)</t>
  </si>
  <si>
    <t>Баковские выписка с 11.03.2020г. по14.10.2020г.</t>
  </si>
  <si>
    <t>Договор ИП "Саят и К" № 2 от 03.06.20г.п/п № 56 от 28.08.20г. с/ф № 042 от 04.08.20г. АВР</t>
  </si>
  <si>
    <t>Вычет 6000 тг согласно акта выездного мониторинга 18.09.2020, вычет ввиду возврата средств с грантовой суммы вместо собственных</t>
  </si>
  <si>
    <t xml:space="preserve">Не учтена сумма 25 000 тг за Изден А. ввиду нарушения п 6.12 Договора о предоставлении гранта № 48 от 27.02.2020 г. ввиду наступления конфликта интересов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</si>
</sst>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₽_-;\-* #,##0\ _₽_-;_-* &quot;-&quot;\ _₽_-;_-@_-"/>
    <numFmt numFmtId="165" formatCode="_-* #,##0.00\ _₽_-;\-* #,##0.00\ _₽_-;_-* &quot;-&quot;??\ _₽_-;_-@_-"/>
    <numFmt numFmtId="166" formatCode="#,##0_ ;\-#,##0\ "/>
    <numFmt numFmtId="167" formatCode="000000"/>
    <numFmt numFmtId="168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64" fontId="2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6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8" fontId="2" fillId="0" borderId="0" xfId="1" applyNumberFormat="1" applyFont="1" applyFill="1"/>
    <xf numFmtId="168" fontId="2" fillId="0" borderId="0" xfId="1" applyNumberFormat="1" applyFont="1" applyFill="1" applyBorder="1"/>
    <xf numFmtId="168" fontId="0" fillId="0" borderId="0" xfId="1" applyNumberFormat="1" applyFont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view="pageBreakPreview" zoomScale="80" zoomScaleNormal="80" zoomScaleSheetLayoutView="80" zoomScalePageLayoutView="85" workbookViewId="0">
      <selection activeCell="J11" sqref="J11"/>
    </sheetView>
  </sheetViews>
  <sheetFormatPr defaultColWidth="9.140625" defaultRowHeight="15.75" x14ac:dyDescent="0.25"/>
  <cols>
    <col min="1" max="1" width="3.5703125" style="2" customWidth="1"/>
    <col min="2" max="2" width="46.140625" style="3" customWidth="1"/>
    <col min="3" max="3" width="17.5703125" style="5" bestFit="1" customWidth="1"/>
    <col min="4" max="6" width="17.5703125" style="5" customWidth="1"/>
    <col min="7" max="7" width="13.85546875" style="5" customWidth="1"/>
    <col min="8" max="8" width="64.140625" style="31" customWidth="1"/>
    <col min="9" max="9" width="21.7109375" style="5" customWidth="1"/>
    <col min="10" max="11" width="15.28515625" style="4" customWidth="1"/>
    <col min="12" max="12" width="9.140625" style="1"/>
    <col min="13" max="13" width="9.140625" style="4"/>
    <col min="14" max="14" width="10.7109375" style="4" bestFit="1" customWidth="1"/>
    <col min="15" max="15" width="9.140625" style="4"/>
    <col min="16" max="16" width="10.85546875" style="4" bestFit="1" customWidth="1"/>
    <col min="17" max="16384" width="9.140625" style="4"/>
  </cols>
  <sheetData>
    <row r="1" spans="1:12" ht="20.25" customHeight="1" x14ac:dyDescent="0.25">
      <c r="A1" s="19"/>
      <c r="B1" s="19"/>
      <c r="C1" s="43" t="s">
        <v>65</v>
      </c>
      <c r="D1" s="43"/>
      <c r="E1" s="43"/>
      <c r="F1" s="43"/>
      <c r="G1" s="43"/>
      <c r="H1" s="43"/>
      <c r="I1" s="19"/>
      <c r="J1" s="19"/>
      <c r="K1" s="19"/>
    </row>
    <row r="2" spans="1:12" x14ac:dyDescent="0.2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41"/>
      <c r="K2" s="41"/>
    </row>
    <row r="3" spans="1:12" x14ac:dyDescent="0.25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41"/>
      <c r="K3" s="41"/>
    </row>
    <row r="4" spans="1:12" x14ac:dyDescent="0.25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42"/>
      <c r="K4" s="42"/>
    </row>
    <row r="5" spans="1:12" x14ac:dyDescent="0.25">
      <c r="B5" s="41"/>
    </row>
    <row r="6" spans="1:12" ht="19.5" customHeight="1" x14ac:dyDescent="0.25">
      <c r="A6" s="51" t="s">
        <v>0</v>
      </c>
      <c r="B6" s="54" t="s">
        <v>1</v>
      </c>
      <c r="C6" s="51" t="s">
        <v>51</v>
      </c>
      <c r="D6" s="51" t="s">
        <v>52</v>
      </c>
      <c r="E6" s="54" t="s">
        <v>70</v>
      </c>
      <c r="F6" s="44" t="s">
        <v>68</v>
      </c>
      <c r="G6" s="54" t="s">
        <v>54</v>
      </c>
      <c r="H6" s="54" t="s">
        <v>53</v>
      </c>
      <c r="I6" s="54" t="s">
        <v>69</v>
      </c>
      <c r="J6" s="15"/>
      <c r="K6" s="15"/>
    </row>
    <row r="7" spans="1:12" ht="42" customHeight="1" x14ac:dyDescent="0.25">
      <c r="A7" s="51"/>
      <c r="B7" s="54"/>
      <c r="C7" s="51"/>
      <c r="D7" s="51"/>
      <c r="E7" s="54"/>
      <c r="F7" s="45"/>
      <c r="G7" s="54"/>
      <c r="H7" s="54"/>
      <c r="I7" s="54"/>
      <c r="J7" s="15"/>
      <c r="K7" s="15"/>
    </row>
    <row r="8" spans="1:12" s="8" customFormat="1" x14ac:dyDescent="0.25">
      <c r="A8" s="40"/>
      <c r="B8" s="24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32">
        <v>7</v>
      </c>
      <c r="I8" s="25">
        <v>8</v>
      </c>
      <c r="J8" s="15"/>
      <c r="K8" s="15"/>
      <c r="L8" s="7"/>
    </row>
    <row r="9" spans="1:12" x14ac:dyDescent="0.25">
      <c r="A9" s="40">
        <v>1</v>
      </c>
      <c r="B9" s="57" t="s">
        <v>2</v>
      </c>
      <c r="C9" s="13">
        <f>C10+C14+C15+C16+C17</f>
        <v>1582396</v>
      </c>
      <c r="D9" s="13">
        <f t="shared" ref="D9:E9" si="0">D10+D14+D15+D16+D17</f>
        <v>1150982</v>
      </c>
      <c r="E9" s="13">
        <f t="shared" si="0"/>
        <v>0</v>
      </c>
      <c r="F9" s="13">
        <f>D9+E9</f>
        <v>1150982</v>
      </c>
      <c r="G9" s="13">
        <f>C9-F9</f>
        <v>431414</v>
      </c>
      <c r="H9" s="33"/>
      <c r="I9" s="13"/>
      <c r="J9" s="16"/>
      <c r="K9" s="16"/>
    </row>
    <row r="10" spans="1:12" ht="46.5" customHeight="1" x14ac:dyDescent="0.25">
      <c r="A10" s="40"/>
      <c r="B10" s="57" t="s">
        <v>6</v>
      </c>
      <c r="C10" s="13">
        <f>C11+C12+C13</f>
        <v>1150000</v>
      </c>
      <c r="D10" s="13">
        <f t="shared" ref="D10:E10" si="1">D11+D12+D13</f>
        <v>821273</v>
      </c>
      <c r="E10" s="13">
        <f t="shared" si="1"/>
        <v>0</v>
      </c>
      <c r="F10" s="13">
        <f t="shared" ref="F10:F73" si="2">D10+E10</f>
        <v>821273</v>
      </c>
      <c r="G10" s="13">
        <f t="shared" ref="G10:G73" si="3">C10-F10</f>
        <v>328727</v>
      </c>
      <c r="H10" s="30"/>
      <c r="I10" s="13"/>
      <c r="J10" s="16"/>
      <c r="K10" s="16"/>
      <c r="L10" s="20"/>
    </row>
    <row r="11" spans="1:12" ht="85.5" customHeight="1" x14ac:dyDescent="0.25">
      <c r="A11" s="6"/>
      <c r="B11" s="58" t="s">
        <v>8</v>
      </c>
      <c r="C11" s="14">
        <v>430000</v>
      </c>
      <c r="D11" s="14">
        <f>258000+62545</f>
        <v>320545</v>
      </c>
      <c r="E11" s="14">
        <v>0</v>
      </c>
      <c r="F11" s="14">
        <f t="shared" si="2"/>
        <v>320545</v>
      </c>
      <c r="G11" s="14">
        <f t="shared" si="3"/>
        <v>109455</v>
      </c>
      <c r="H11" s="29" t="s">
        <v>93</v>
      </c>
      <c r="I11" s="20" t="s">
        <v>71</v>
      </c>
      <c r="J11" s="17"/>
      <c r="K11" s="17"/>
    </row>
    <row r="12" spans="1:12" ht="96.75" customHeight="1" x14ac:dyDescent="0.25">
      <c r="A12" s="6"/>
      <c r="B12" s="58" t="s">
        <v>9</v>
      </c>
      <c r="C12" s="14">
        <v>360000</v>
      </c>
      <c r="D12" s="14">
        <f>216000+52364</f>
        <v>268364</v>
      </c>
      <c r="E12" s="14">
        <v>0</v>
      </c>
      <c r="F12" s="14">
        <f t="shared" si="2"/>
        <v>268364</v>
      </c>
      <c r="G12" s="14">
        <f t="shared" si="3"/>
        <v>91636</v>
      </c>
      <c r="H12" s="29" t="s">
        <v>94</v>
      </c>
      <c r="I12" s="20" t="s">
        <v>71</v>
      </c>
      <c r="J12" s="17"/>
      <c r="K12" s="17"/>
    </row>
    <row r="13" spans="1:12" ht="78.75" x14ac:dyDescent="0.25">
      <c r="A13" s="6"/>
      <c r="B13" s="58" t="s">
        <v>15</v>
      </c>
      <c r="C13" s="14">
        <v>360000</v>
      </c>
      <c r="D13" s="14">
        <f>180000+52364</f>
        <v>232364</v>
      </c>
      <c r="E13" s="14">
        <v>0</v>
      </c>
      <c r="F13" s="14">
        <f t="shared" si="2"/>
        <v>232364</v>
      </c>
      <c r="G13" s="14">
        <f>C13-F13</f>
        <v>127636</v>
      </c>
      <c r="H13" s="29" t="s">
        <v>95</v>
      </c>
      <c r="I13" s="20" t="s">
        <v>71</v>
      </c>
      <c r="J13" s="17"/>
      <c r="K13" s="17"/>
    </row>
    <row r="14" spans="1:12" ht="78.75" x14ac:dyDescent="0.25">
      <c r="A14" s="40"/>
      <c r="B14" s="57" t="s">
        <v>5</v>
      </c>
      <c r="C14" s="13">
        <v>121140</v>
      </c>
      <c r="D14" s="13">
        <f>68642+24228</f>
        <v>92870</v>
      </c>
      <c r="E14" s="13">
        <v>0</v>
      </c>
      <c r="F14" s="13">
        <f t="shared" si="2"/>
        <v>92870</v>
      </c>
      <c r="G14" s="13">
        <f t="shared" si="3"/>
        <v>28270</v>
      </c>
      <c r="H14" s="29" t="s">
        <v>96</v>
      </c>
      <c r="I14" s="20" t="s">
        <v>71</v>
      </c>
      <c r="J14" s="16"/>
      <c r="K14" s="16"/>
    </row>
    <row r="15" spans="1:12" ht="63" x14ac:dyDescent="0.25">
      <c r="A15" s="40"/>
      <c r="B15" s="57" t="s">
        <v>14</v>
      </c>
      <c r="C15" s="13">
        <v>12750</v>
      </c>
      <c r="D15" s="13">
        <f>13080+3345</f>
        <v>16425</v>
      </c>
      <c r="E15" s="13">
        <v>0</v>
      </c>
      <c r="F15" s="13">
        <f t="shared" si="2"/>
        <v>16425</v>
      </c>
      <c r="G15" s="13">
        <f t="shared" si="3"/>
        <v>-3675</v>
      </c>
      <c r="H15" s="29" t="s">
        <v>97</v>
      </c>
      <c r="I15" s="20"/>
      <c r="J15" s="16"/>
      <c r="K15" s="16"/>
    </row>
    <row r="16" spans="1:12" ht="78.75" x14ac:dyDescent="0.25">
      <c r="A16" s="40"/>
      <c r="B16" s="57" t="s">
        <v>10</v>
      </c>
      <c r="C16" s="13">
        <v>88956</v>
      </c>
      <c r="D16" s="13">
        <v>73650</v>
      </c>
      <c r="E16" s="13">
        <v>0</v>
      </c>
      <c r="F16" s="13">
        <f t="shared" si="2"/>
        <v>73650</v>
      </c>
      <c r="G16" s="13">
        <f t="shared" si="3"/>
        <v>15306</v>
      </c>
      <c r="H16" s="35" t="s">
        <v>98</v>
      </c>
      <c r="I16" s="20" t="s">
        <v>71</v>
      </c>
      <c r="J16" s="16"/>
      <c r="K16" s="16"/>
    </row>
    <row r="17" spans="1:14" ht="69" customHeight="1" x14ac:dyDescent="0.25">
      <c r="A17" s="6"/>
      <c r="B17" s="57" t="s">
        <v>7</v>
      </c>
      <c r="C17" s="13">
        <f>C18</f>
        <v>209550</v>
      </c>
      <c r="D17" s="13">
        <f t="shared" ref="D17:E17" si="4">D18</f>
        <v>146764</v>
      </c>
      <c r="E17" s="13">
        <f t="shared" si="4"/>
        <v>0</v>
      </c>
      <c r="F17" s="13">
        <f t="shared" si="2"/>
        <v>146764</v>
      </c>
      <c r="G17" s="13">
        <f t="shared" si="3"/>
        <v>62786</v>
      </c>
      <c r="H17" s="33"/>
      <c r="I17" s="13"/>
      <c r="J17" s="16"/>
      <c r="K17" s="16"/>
    </row>
    <row r="18" spans="1:14" ht="78" customHeight="1" x14ac:dyDescent="0.25">
      <c r="A18" s="6"/>
      <c r="B18" s="58" t="s">
        <v>19</v>
      </c>
      <c r="C18" s="14">
        <v>209550</v>
      </c>
      <c r="D18" s="14">
        <v>146764</v>
      </c>
      <c r="E18" s="14">
        <v>0</v>
      </c>
      <c r="F18" s="14">
        <f t="shared" si="2"/>
        <v>146764</v>
      </c>
      <c r="G18" s="14">
        <f t="shared" si="3"/>
        <v>62786</v>
      </c>
      <c r="H18" s="29" t="s">
        <v>55</v>
      </c>
      <c r="I18" s="20" t="s">
        <v>71</v>
      </c>
      <c r="J18" s="17"/>
      <c r="K18" s="17"/>
      <c r="N18" s="22"/>
    </row>
    <row r="19" spans="1:14" x14ac:dyDescent="0.25">
      <c r="A19" s="40">
        <v>3</v>
      </c>
      <c r="B19" s="57" t="s">
        <v>3</v>
      </c>
      <c r="C19" s="13">
        <f>SUM(C58,C41,C29,C20,C71)</f>
        <v>2264604</v>
      </c>
      <c r="D19" s="13">
        <f t="shared" ref="D19:E19" si="5">SUM(D58,D41,D29,D20,D71)</f>
        <v>1478579</v>
      </c>
      <c r="E19" s="13">
        <f t="shared" si="5"/>
        <v>0</v>
      </c>
      <c r="F19" s="13">
        <f t="shared" si="2"/>
        <v>1478579</v>
      </c>
      <c r="G19" s="13">
        <f t="shared" si="3"/>
        <v>786025</v>
      </c>
      <c r="H19" s="33"/>
      <c r="I19" s="13"/>
      <c r="J19" s="16"/>
      <c r="K19" s="16"/>
      <c r="N19" s="9"/>
    </row>
    <row r="20" spans="1:14" ht="84" customHeight="1" x14ac:dyDescent="0.25">
      <c r="A20" s="40"/>
      <c r="B20" s="59" t="s">
        <v>31</v>
      </c>
      <c r="C20" s="13">
        <f>C21+C25+C27</f>
        <v>228000</v>
      </c>
      <c r="D20" s="13">
        <f t="shared" ref="D20:E20" si="6">D21+D25+D27</f>
        <v>197350</v>
      </c>
      <c r="E20" s="13">
        <f t="shared" si="6"/>
        <v>0</v>
      </c>
      <c r="F20" s="13">
        <f t="shared" si="2"/>
        <v>197350</v>
      </c>
      <c r="G20" s="13">
        <f t="shared" si="3"/>
        <v>30650</v>
      </c>
      <c r="H20" s="33"/>
      <c r="I20" s="13"/>
      <c r="J20" s="16"/>
      <c r="K20" s="16"/>
      <c r="N20" s="9"/>
    </row>
    <row r="21" spans="1:14" ht="47.25" x14ac:dyDescent="0.25">
      <c r="A21" s="40"/>
      <c r="B21" s="60" t="s">
        <v>33</v>
      </c>
      <c r="C21" s="13">
        <f>SUM(C22:C24)</f>
        <v>142000</v>
      </c>
      <c r="D21" s="13">
        <f t="shared" ref="D21:E21" si="7">SUM(D22:D24)</f>
        <v>130500</v>
      </c>
      <c r="E21" s="13">
        <f t="shared" si="7"/>
        <v>0</v>
      </c>
      <c r="F21" s="13">
        <f t="shared" si="2"/>
        <v>130500</v>
      </c>
      <c r="G21" s="13">
        <f t="shared" si="3"/>
        <v>11500</v>
      </c>
      <c r="H21" s="33"/>
      <c r="I21" s="20"/>
      <c r="J21" s="16"/>
      <c r="K21" s="16"/>
      <c r="N21" s="9"/>
    </row>
    <row r="22" spans="1:14" ht="94.5" x14ac:dyDescent="0.25">
      <c r="A22" s="6"/>
      <c r="B22" s="61" t="s">
        <v>17</v>
      </c>
      <c r="C22" s="14">
        <v>80000</v>
      </c>
      <c r="D22" s="20">
        <v>70000</v>
      </c>
      <c r="E22" s="14">
        <v>0</v>
      </c>
      <c r="F22" s="14">
        <f t="shared" si="2"/>
        <v>70000</v>
      </c>
      <c r="G22" s="14">
        <f t="shared" si="3"/>
        <v>10000</v>
      </c>
      <c r="H22" s="29" t="s">
        <v>61</v>
      </c>
      <c r="I22" s="20" t="s">
        <v>71</v>
      </c>
      <c r="J22" s="17"/>
      <c r="K22" s="17"/>
      <c r="N22" s="22"/>
    </row>
    <row r="23" spans="1:14" ht="94.5" x14ac:dyDescent="0.25">
      <c r="A23" s="6"/>
      <c r="B23" s="62" t="s">
        <v>18</v>
      </c>
      <c r="C23" s="14">
        <v>12000</v>
      </c>
      <c r="D23" s="14">
        <v>10500</v>
      </c>
      <c r="E23" s="14">
        <v>0</v>
      </c>
      <c r="F23" s="14">
        <f t="shared" si="2"/>
        <v>10500</v>
      </c>
      <c r="G23" s="14">
        <f t="shared" si="3"/>
        <v>1500</v>
      </c>
      <c r="H23" s="29" t="s">
        <v>62</v>
      </c>
      <c r="I23" s="20" t="s">
        <v>71</v>
      </c>
      <c r="J23" s="17"/>
      <c r="K23" s="17"/>
      <c r="N23" s="22"/>
    </row>
    <row r="24" spans="1:14" ht="78.75" x14ac:dyDescent="0.25">
      <c r="A24" s="6"/>
      <c r="B24" s="61" t="s">
        <v>21</v>
      </c>
      <c r="C24" s="14">
        <v>50000</v>
      </c>
      <c r="D24" s="14">
        <f>10000+40000</f>
        <v>50000</v>
      </c>
      <c r="E24" s="14"/>
      <c r="F24" s="14">
        <f t="shared" si="2"/>
        <v>50000</v>
      </c>
      <c r="G24" s="14">
        <f t="shared" si="3"/>
        <v>0</v>
      </c>
      <c r="H24" s="34" t="s">
        <v>75</v>
      </c>
      <c r="I24" s="20" t="s">
        <v>71</v>
      </c>
      <c r="J24" s="17"/>
      <c r="K24" s="17"/>
      <c r="N24" s="22"/>
    </row>
    <row r="25" spans="1:14" x14ac:dyDescent="0.25">
      <c r="A25" s="40"/>
      <c r="B25" s="63" t="s">
        <v>22</v>
      </c>
      <c r="C25" s="13">
        <f>C26</f>
        <v>60000</v>
      </c>
      <c r="D25" s="13">
        <f t="shared" ref="D25:E25" si="8">D26</f>
        <v>41500</v>
      </c>
      <c r="E25" s="13">
        <f t="shared" si="8"/>
        <v>0</v>
      </c>
      <c r="F25" s="13">
        <f t="shared" si="2"/>
        <v>41500</v>
      </c>
      <c r="G25" s="13">
        <f t="shared" si="3"/>
        <v>18500</v>
      </c>
      <c r="H25" s="33"/>
      <c r="I25" s="13"/>
      <c r="J25" s="16"/>
      <c r="K25" s="16"/>
      <c r="N25" s="9"/>
    </row>
    <row r="26" spans="1:14" ht="78.75" x14ac:dyDescent="0.25">
      <c r="A26" s="6"/>
      <c r="B26" s="61" t="s">
        <v>34</v>
      </c>
      <c r="C26" s="14">
        <v>60000</v>
      </c>
      <c r="D26" s="14">
        <v>41500</v>
      </c>
      <c r="E26" s="14">
        <v>0</v>
      </c>
      <c r="F26" s="13">
        <f t="shared" si="2"/>
        <v>41500</v>
      </c>
      <c r="G26" s="13">
        <f t="shared" si="3"/>
        <v>18500</v>
      </c>
      <c r="H26" s="29" t="s">
        <v>59</v>
      </c>
      <c r="I26" s="20" t="s">
        <v>71</v>
      </c>
      <c r="J26" s="17"/>
      <c r="K26" s="17"/>
      <c r="N26" s="22"/>
    </row>
    <row r="27" spans="1:14" x14ac:dyDescent="0.25">
      <c r="A27" s="40"/>
      <c r="B27" s="64" t="s">
        <v>26</v>
      </c>
      <c r="C27" s="13">
        <f>C28</f>
        <v>26000</v>
      </c>
      <c r="D27" s="13">
        <f t="shared" ref="D27:E27" si="9">D28</f>
        <v>25350</v>
      </c>
      <c r="E27" s="13">
        <f t="shared" si="9"/>
        <v>0</v>
      </c>
      <c r="F27" s="13">
        <f t="shared" si="2"/>
        <v>25350</v>
      </c>
      <c r="G27" s="13">
        <f t="shared" si="3"/>
        <v>650</v>
      </c>
      <c r="H27" s="33"/>
      <c r="I27" s="13"/>
      <c r="J27" s="16"/>
      <c r="K27" s="16"/>
      <c r="N27" s="9"/>
    </row>
    <row r="28" spans="1:14" ht="78.75" x14ac:dyDescent="0.25">
      <c r="A28" s="6"/>
      <c r="B28" s="58" t="s">
        <v>41</v>
      </c>
      <c r="C28" s="14">
        <v>26000</v>
      </c>
      <c r="D28" s="14">
        <f>4550+20800</f>
        <v>25350</v>
      </c>
      <c r="E28" s="14">
        <v>0</v>
      </c>
      <c r="F28" s="13">
        <f t="shared" si="2"/>
        <v>25350</v>
      </c>
      <c r="G28" s="13">
        <f t="shared" si="3"/>
        <v>650</v>
      </c>
      <c r="H28" s="34" t="s">
        <v>90</v>
      </c>
      <c r="I28" s="20" t="s">
        <v>71</v>
      </c>
      <c r="J28" s="17"/>
      <c r="K28" s="17"/>
      <c r="N28" s="22"/>
    </row>
    <row r="29" spans="1:14" ht="67.5" customHeight="1" x14ac:dyDescent="0.25">
      <c r="A29" s="40"/>
      <c r="B29" s="59" t="s">
        <v>30</v>
      </c>
      <c r="C29" s="13">
        <f>C30+C33+C35+C38</f>
        <v>185200</v>
      </c>
      <c r="D29" s="13">
        <f t="shared" ref="D29:E29" si="10">D30+D33+D35+D38</f>
        <v>160000</v>
      </c>
      <c r="E29" s="13">
        <f t="shared" si="10"/>
        <v>0</v>
      </c>
      <c r="F29" s="13">
        <f t="shared" si="2"/>
        <v>160000</v>
      </c>
      <c r="G29" s="13">
        <f t="shared" si="3"/>
        <v>25200</v>
      </c>
      <c r="H29" s="33"/>
      <c r="I29" s="13"/>
      <c r="J29" s="16"/>
      <c r="K29" s="16"/>
      <c r="N29" s="9"/>
    </row>
    <row r="30" spans="1:14" ht="47.25" x14ac:dyDescent="0.25">
      <c r="A30" s="40"/>
      <c r="B30" s="57" t="s">
        <v>33</v>
      </c>
      <c r="C30" s="13">
        <f>SUM(C31:C32)</f>
        <v>13800</v>
      </c>
      <c r="D30" s="13">
        <f t="shared" ref="D30:E30" si="11">SUM(D31:D32)</f>
        <v>0</v>
      </c>
      <c r="E30" s="13">
        <f t="shared" si="11"/>
        <v>0</v>
      </c>
      <c r="F30" s="13">
        <f t="shared" si="2"/>
        <v>0</v>
      </c>
      <c r="G30" s="13">
        <f t="shared" si="3"/>
        <v>13800</v>
      </c>
      <c r="H30" s="33"/>
      <c r="I30" s="13"/>
      <c r="J30" s="16"/>
      <c r="K30" s="16"/>
      <c r="N30" s="9"/>
    </row>
    <row r="31" spans="1:14" ht="34.5" customHeight="1" x14ac:dyDescent="0.25">
      <c r="A31" s="6"/>
      <c r="B31" s="58" t="s">
        <v>12</v>
      </c>
      <c r="C31" s="14">
        <v>1800</v>
      </c>
      <c r="D31" s="14">
        <v>0</v>
      </c>
      <c r="E31" s="14">
        <v>0</v>
      </c>
      <c r="F31" s="13">
        <f t="shared" si="2"/>
        <v>0</v>
      </c>
      <c r="G31" s="13">
        <f t="shared" si="3"/>
        <v>1800</v>
      </c>
      <c r="H31" s="35"/>
      <c r="I31" s="46" t="s">
        <v>71</v>
      </c>
      <c r="J31" s="17"/>
      <c r="K31" s="17"/>
      <c r="N31" s="22"/>
    </row>
    <row r="32" spans="1:14" ht="44.25" customHeight="1" x14ac:dyDescent="0.25">
      <c r="A32" s="6"/>
      <c r="B32" s="58" t="s">
        <v>13</v>
      </c>
      <c r="C32" s="14">
        <v>12000</v>
      </c>
      <c r="D32" s="14">
        <v>0</v>
      </c>
      <c r="E32" s="14">
        <v>0</v>
      </c>
      <c r="F32" s="13">
        <f t="shared" si="2"/>
        <v>0</v>
      </c>
      <c r="G32" s="13">
        <f t="shared" si="3"/>
        <v>12000</v>
      </c>
      <c r="H32" s="35"/>
      <c r="I32" s="47"/>
      <c r="J32" s="17"/>
      <c r="K32" s="17"/>
      <c r="N32" s="22"/>
    </row>
    <row r="33" spans="1:19" ht="54" customHeight="1" x14ac:dyDescent="0.25">
      <c r="A33" s="40"/>
      <c r="B33" s="57" t="s">
        <v>4</v>
      </c>
      <c r="C33" s="13">
        <f>C34</f>
        <v>75000</v>
      </c>
      <c r="D33" s="13">
        <f t="shared" ref="D33:E33" si="12">D34</f>
        <v>75000</v>
      </c>
      <c r="E33" s="13">
        <f t="shared" si="12"/>
        <v>0</v>
      </c>
      <c r="F33" s="13">
        <f t="shared" si="2"/>
        <v>75000</v>
      </c>
      <c r="G33" s="13">
        <f t="shared" si="3"/>
        <v>0</v>
      </c>
      <c r="H33" s="33"/>
      <c r="I33" s="13"/>
      <c r="J33" s="16"/>
      <c r="K33" s="16"/>
      <c r="N33" s="9"/>
    </row>
    <row r="34" spans="1:19" ht="63" x14ac:dyDescent="0.25">
      <c r="A34" s="40"/>
      <c r="B34" s="58" t="s">
        <v>16</v>
      </c>
      <c r="C34" s="14">
        <v>75000</v>
      </c>
      <c r="D34" s="20">
        <v>75000</v>
      </c>
      <c r="E34" s="14">
        <v>0</v>
      </c>
      <c r="F34" s="13">
        <f t="shared" si="2"/>
        <v>75000</v>
      </c>
      <c r="G34" s="13">
        <f t="shared" si="3"/>
        <v>0</v>
      </c>
      <c r="H34" s="34" t="s">
        <v>72</v>
      </c>
      <c r="I34" s="20"/>
      <c r="J34" s="17"/>
      <c r="K34" s="17"/>
      <c r="N34" s="9"/>
    </row>
    <row r="35" spans="1:19" x14ac:dyDescent="0.25">
      <c r="A35" s="40"/>
      <c r="B35" s="64" t="s">
        <v>26</v>
      </c>
      <c r="C35" s="13">
        <f>SUM(C36:C37)</f>
        <v>48900</v>
      </c>
      <c r="D35" s="13">
        <f t="shared" ref="D35:E35" si="13">SUM(D36:D37)</f>
        <v>45000</v>
      </c>
      <c r="E35" s="13">
        <f t="shared" si="13"/>
        <v>0</v>
      </c>
      <c r="F35" s="13">
        <f t="shared" si="2"/>
        <v>45000</v>
      </c>
      <c r="G35" s="13">
        <f t="shared" si="3"/>
        <v>3900</v>
      </c>
      <c r="H35" s="33"/>
      <c r="I35" s="20"/>
      <c r="J35" s="16"/>
      <c r="K35" s="16"/>
      <c r="N35" s="9"/>
    </row>
    <row r="36" spans="1:19" ht="78.75" x14ac:dyDescent="0.25">
      <c r="A36" s="6"/>
      <c r="B36" s="58" t="s">
        <v>41</v>
      </c>
      <c r="C36" s="14">
        <v>3900</v>
      </c>
      <c r="D36" s="14">
        <v>0</v>
      </c>
      <c r="E36" s="14">
        <v>0</v>
      </c>
      <c r="F36" s="14">
        <f t="shared" si="2"/>
        <v>0</v>
      </c>
      <c r="G36" s="14">
        <f t="shared" si="3"/>
        <v>3900</v>
      </c>
      <c r="H36" s="35"/>
      <c r="I36" s="20" t="s">
        <v>71</v>
      </c>
      <c r="J36" s="17"/>
      <c r="K36" s="17"/>
      <c r="N36" s="22"/>
    </row>
    <row r="37" spans="1:19" ht="45" customHeight="1" x14ac:dyDescent="0.25">
      <c r="A37" s="6"/>
      <c r="B37" s="58" t="s">
        <v>20</v>
      </c>
      <c r="C37" s="14">
        <v>45000</v>
      </c>
      <c r="D37" s="14">
        <v>45000</v>
      </c>
      <c r="E37" s="14">
        <v>0</v>
      </c>
      <c r="F37" s="14">
        <f t="shared" si="2"/>
        <v>45000</v>
      </c>
      <c r="G37" s="14">
        <f t="shared" si="3"/>
        <v>0</v>
      </c>
      <c r="H37" s="29" t="s">
        <v>57</v>
      </c>
      <c r="I37" s="14"/>
      <c r="J37" s="17"/>
      <c r="K37" s="17"/>
      <c r="N37" s="22"/>
      <c r="O37" s="10"/>
      <c r="P37" s="10" t="s">
        <v>11</v>
      </c>
      <c r="Q37" s="10"/>
      <c r="R37" s="10"/>
      <c r="S37" s="10"/>
    </row>
    <row r="38" spans="1:19" x14ac:dyDescent="0.25">
      <c r="A38" s="40"/>
      <c r="B38" s="63" t="s">
        <v>22</v>
      </c>
      <c r="C38" s="13">
        <f>SUM(C39:C40)</f>
        <v>47500</v>
      </c>
      <c r="D38" s="13">
        <f t="shared" ref="D38:E38" si="14">SUM(D39:D40)</f>
        <v>40000</v>
      </c>
      <c r="E38" s="13">
        <f t="shared" si="14"/>
        <v>0</v>
      </c>
      <c r="F38" s="13">
        <f t="shared" si="2"/>
        <v>40000</v>
      </c>
      <c r="G38" s="13">
        <f t="shared" si="3"/>
        <v>7500</v>
      </c>
      <c r="H38" s="33"/>
      <c r="I38" s="20"/>
      <c r="J38" s="16"/>
      <c r="K38" s="16"/>
      <c r="N38" s="9"/>
      <c r="O38" s="10"/>
      <c r="P38" s="10"/>
      <c r="Q38" s="10"/>
      <c r="R38" s="10"/>
      <c r="S38" s="10"/>
    </row>
    <row r="39" spans="1:19" ht="92.25" customHeight="1" x14ac:dyDescent="0.25">
      <c r="A39" s="6"/>
      <c r="B39" s="65" t="s">
        <v>43</v>
      </c>
      <c r="C39" s="14">
        <v>7500</v>
      </c>
      <c r="D39" s="14">
        <v>0</v>
      </c>
      <c r="E39" s="14">
        <v>0</v>
      </c>
      <c r="F39" s="14">
        <f t="shared" si="2"/>
        <v>0</v>
      </c>
      <c r="G39" s="14">
        <f t="shared" si="3"/>
        <v>7500</v>
      </c>
      <c r="H39" s="29"/>
      <c r="I39" s="20" t="s">
        <v>71</v>
      </c>
      <c r="J39" s="17"/>
      <c r="K39" s="17"/>
      <c r="N39" s="22"/>
      <c r="O39" s="10"/>
      <c r="P39" s="10"/>
      <c r="Q39" s="10"/>
      <c r="R39" s="10"/>
      <c r="S39" s="10"/>
    </row>
    <row r="40" spans="1:19" ht="46.5" customHeight="1" x14ac:dyDescent="0.25">
      <c r="A40" s="6"/>
      <c r="B40" s="61" t="s">
        <v>39</v>
      </c>
      <c r="C40" s="14">
        <v>40000</v>
      </c>
      <c r="D40" s="14">
        <v>40000</v>
      </c>
      <c r="E40" s="14">
        <v>0</v>
      </c>
      <c r="F40" s="14">
        <f t="shared" si="2"/>
        <v>40000</v>
      </c>
      <c r="G40" s="14">
        <f t="shared" si="3"/>
        <v>0</v>
      </c>
      <c r="H40" s="29" t="s">
        <v>56</v>
      </c>
      <c r="I40" s="14"/>
      <c r="J40" s="17"/>
      <c r="K40" s="17"/>
      <c r="N40" s="22"/>
      <c r="O40" s="10"/>
      <c r="P40" s="10"/>
      <c r="Q40" s="10"/>
      <c r="R40" s="10"/>
      <c r="S40" s="10"/>
    </row>
    <row r="41" spans="1:19" ht="19.5" customHeight="1" x14ac:dyDescent="0.25">
      <c r="A41" s="40"/>
      <c r="B41" s="66" t="s">
        <v>29</v>
      </c>
      <c r="C41" s="13">
        <f>C42+C48+C50+C54+C56</f>
        <v>741904</v>
      </c>
      <c r="D41" s="13">
        <f t="shared" ref="D41:E41" si="15">D42+D48+D50+D54+D56</f>
        <v>731304</v>
      </c>
      <c r="E41" s="13">
        <f t="shared" si="15"/>
        <v>0</v>
      </c>
      <c r="F41" s="13">
        <f t="shared" si="2"/>
        <v>731304</v>
      </c>
      <c r="G41" s="13">
        <f t="shared" si="3"/>
        <v>10600</v>
      </c>
      <c r="H41" s="33"/>
      <c r="I41" s="20"/>
      <c r="J41" s="16"/>
      <c r="K41" s="16"/>
      <c r="N41" s="9"/>
      <c r="O41" s="10"/>
      <c r="P41" s="10"/>
      <c r="Q41" s="10"/>
      <c r="R41" s="10"/>
      <c r="S41" s="10"/>
    </row>
    <row r="42" spans="1:19" ht="87.75" customHeight="1" x14ac:dyDescent="0.25">
      <c r="A42" s="40"/>
      <c r="B42" s="57" t="s">
        <v>44</v>
      </c>
      <c r="C42" s="13">
        <f>C43+C46</f>
        <v>71304</v>
      </c>
      <c r="D42" s="13">
        <f t="shared" ref="D42:E42" si="16">D43+D46</f>
        <v>60704</v>
      </c>
      <c r="E42" s="13">
        <f t="shared" si="16"/>
        <v>0</v>
      </c>
      <c r="F42" s="13">
        <f t="shared" si="2"/>
        <v>60704</v>
      </c>
      <c r="G42" s="13">
        <f t="shared" si="3"/>
        <v>10600</v>
      </c>
      <c r="H42" s="33"/>
      <c r="I42" s="20" t="s">
        <v>71</v>
      </c>
      <c r="J42" s="16"/>
      <c r="K42" s="16"/>
      <c r="N42" s="9"/>
      <c r="O42" s="10"/>
      <c r="P42" s="9"/>
      <c r="Q42" s="10"/>
      <c r="R42" s="10"/>
      <c r="S42" s="10"/>
    </row>
    <row r="43" spans="1:19" ht="18.75" customHeight="1" x14ac:dyDescent="0.25">
      <c r="A43" s="40"/>
      <c r="B43" s="57" t="s">
        <v>45</v>
      </c>
      <c r="C43" s="13">
        <f>SUM(C44:C45)</f>
        <v>19272</v>
      </c>
      <c r="D43" s="13">
        <f t="shared" ref="D43:E43" si="17">SUM(D44:D45)</f>
        <v>8672</v>
      </c>
      <c r="E43" s="13">
        <f t="shared" si="17"/>
        <v>0</v>
      </c>
      <c r="F43" s="13">
        <f t="shared" si="2"/>
        <v>8672</v>
      </c>
      <c r="G43" s="13">
        <f t="shared" si="3"/>
        <v>10600</v>
      </c>
      <c r="H43" s="33"/>
      <c r="I43" s="13"/>
      <c r="J43" s="16"/>
      <c r="K43" s="16"/>
      <c r="N43" s="9"/>
      <c r="O43" s="10"/>
      <c r="P43" s="9"/>
      <c r="Q43" s="10"/>
      <c r="R43" s="10"/>
      <c r="S43" s="10"/>
    </row>
    <row r="44" spans="1:19" ht="35.25" customHeight="1" x14ac:dyDescent="0.25">
      <c r="A44" s="6"/>
      <c r="B44" s="58" t="s">
        <v>47</v>
      </c>
      <c r="C44" s="14">
        <v>10600</v>
      </c>
      <c r="D44" s="14">
        <v>0</v>
      </c>
      <c r="E44" s="14">
        <v>0</v>
      </c>
      <c r="F44" s="14">
        <f t="shared" si="2"/>
        <v>0</v>
      </c>
      <c r="G44" s="14">
        <f t="shared" si="3"/>
        <v>10600</v>
      </c>
      <c r="H44" s="35"/>
      <c r="I44" s="48"/>
      <c r="J44" s="17"/>
      <c r="K44" s="17"/>
      <c r="N44" s="22"/>
      <c r="O44" s="10"/>
      <c r="P44" s="22"/>
      <c r="Q44" s="10"/>
      <c r="R44" s="10"/>
      <c r="S44" s="10"/>
    </row>
    <row r="45" spans="1:19" ht="45.75" customHeight="1" x14ac:dyDescent="0.25">
      <c r="A45" s="6"/>
      <c r="B45" s="58" t="s">
        <v>49</v>
      </c>
      <c r="C45" s="14">
        <v>8672</v>
      </c>
      <c r="D45" s="14">
        <v>8672</v>
      </c>
      <c r="E45" s="14">
        <v>0</v>
      </c>
      <c r="F45" s="14">
        <f t="shared" si="2"/>
        <v>8672</v>
      </c>
      <c r="G45" s="14">
        <f t="shared" si="3"/>
        <v>0</v>
      </c>
      <c r="H45" s="34" t="s">
        <v>63</v>
      </c>
      <c r="I45" s="49"/>
      <c r="J45" s="17"/>
      <c r="K45" s="17"/>
      <c r="N45" s="22"/>
      <c r="O45" s="10"/>
      <c r="P45" s="22"/>
      <c r="Q45" s="10"/>
      <c r="R45" s="10"/>
      <c r="S45" s="10"/>
    </row>
    <row r="46" spans="1:19" ht="37.5" customHeight="1" x14ac:dyDescent="0.25">
      <c r="A46" s="40"/>
      <c r="B46" s="57" t="s">
        <v>48</v>
      </c>
      <c r="C46" s="13">
        <f>C47</f>
        <v>52032</v>
      </c>
      <c r="D46" s="13">
        <f t="shared" ref="D46:E46" si="18">D47</f>
        <v>52032</v>
      </c>
      <c r="E46" s="13">
        <f t="shared" si="18"/>
        <v>0</v>
      </c>
      <c r="F46" s="13">
        <f t="shared" si="2"/>
        <v>52032</v>
      </c>
      <c r="G46" s="13">
        <f t="shared" si="3"/>
        <v>0</v>
      </c>
      <c r="H46" s="33"/>
      <c r="I46" s="13"/>
      <c r="J46" s="16"/>
      <c r="K46" s="16"/>
      <c r="N46" s="9"/>
      <c r="O46" s="10"/>
      <c r="P46" s="9"/>
      <c r="Q46" s="10"/>
      <c r="R46" s="10"/>
      <c r="S46" s="10"/>
    </row>
    <row r="47" spans="1:19" ht="72" customHeight="1" x14ac:dyDescent="0.25">
      <c r="A47" s="6"/>
      <c r="B47" s="58" t="s">
        <v>46</v>
      </c>
      <c r="C47" s="14">
        <v>52032</v>
      </c>
      <c r="D47" s="14">
        <v>52032</v>
      </c>
      <c r="E47" s="14">
        <v>0</v>
      </c>
      <c r="F47" s="14">
        <f t="shared" si="2"/>
        <v>52032</v>
      </c>
      <c r="G47" s="14">
        <f t="shared" si="3"/>
        <v>0</v>
      </c>
      <c r="H47" s="34" t="s">
        <v>63</v>
      </c>
      <c r="I47" s="14"/>
      <c r="J47" s="17"/>
      <c r="K47" s="17"/>
      <c r="N47" s="22"/>
      <c r="O47" s="10"/>
      <c r="P47" s="22"/>
      <c r="Q47" s="10"/>
      <c r="R47" s="10"/>
      <c r="S47" s="10"/>
    </row>
    <row r="48" spans="1:19" ht="52.5" customHeight="1" x14ac:dyDescent="0.25">
      <c r="A48" s="40"/>
      <c r="B48" s="60" t="s">
        <v>4</v>
      </c>
      <c r="C48" s="13">
        <f>C49</f>
        <v>175000</v>
      </c>
      <c r="D48" s="13">
        <f t="shared" ref="D48:E48" si="19">D49</f>
        <v>175000</v>
      </c>
      <c r="E48" s="13">
        <f t="shared" si="19"/>
        <v>0</v>
      </c>
      <c r="F48" s="13">
        <f t="shared" si="2"/>
        <v>175000</v>
      </c>
      <c r="G48" s="13">
        <f t="shared" si="3"/>
        <v>0</v>
      </c>
      <c r="H48" s="33"/>
      <c r="I48" s="13"/>
      <c r="J48" s="16"/>
      <c r="K48" s="16"/>
      <c r="N48" s="9"/>
      <c r="O48" s="10"/>
      <c r="P48" s="9"/>
      <c r="Q48" s="10"/>
      <c r="R48" s="10"/>
      <c r="S48" s="10"/>
    </row>
    <row r="49" spans="1:19" ht="110.25" x14ac:dyDescent="0.25">
      <c r="A49" s="6"/>
      <c r="B49" s="58" t="s">
        <v>50</v>
      </c>
      <c r="C49" s="14">
        <v>175000</v>
      </c>
      <c r="D49" s="14">
        <v>175000</v>
      </c>
      <c r="E49" s="14">
        <v>0</v>
      </c>
      <c r="F49" s="14">
        <f t="shared" si="2"/>
        <v>175000</v>
      </c>
      <c r="G49" s="14">
        <f t="shared" si="3"/>
        <v>0</v>
      </c>
      <c r="H49" s="29" t="s">
        <v>92</v>
      </c>
      <c r="I49" s="14"/>
      <c r="J49" s="17"/>
      <c r="K49" s="17"/>
      <c r="N49" s="22"/>
      <c r="O49" s="10"/>
      <c r="P49" s="22"/>
      <c r="Q49" s="10"/>
      <c r="R49" s="10"/>
      <c r="S49" s="10"/>
    </row>
    <row r="50" spans="1:19" ht="52.5" customHeight="1" x14ac:dyDescent="0.25">
      <c r="A50" s="40"/>
      <c r="B50" s="57" t="s">
        <v>33</v>
      </c>
      <c r="C50" s="13">
        <f>SUM(C51:C53)</f>
        <v>347900</v>
      </c>
      <c r="D50" s="13">
        <f t="shared" ref="D50:E50" si="20">SUM(D51:D53)</f>
        <v>347900</v>
      </c>
      <c r="E50" s="13">
        <f t="shared" si="20"/>
        <v>0</v>
      </c>
      <c r="F50" s="13">
        <f t="shared" si="2"/>
        <v>347900</v>
      </c>
      <c r="G50" s="13">
        <f t="shared" si="3"/>
        <v>0</v>
      </c>
      <c r="H50" s="33"/>
      <c r="I50" s="13"/>
      <c r="J50" s="16"/>
      <c r="K50" s="16"/>
      <c r="N50" s="9"/>
    </row>
    <row r="51" spans="1:19" ht="60.75" customHeight="1" x14ac:dyDescent="0.25">
      <c r="A51" s="6"/>
      <c r="B51" s="61" t="s">
        <v>17</v>
      </c>
      <c r="C51" s="14">
        <v>196000</v>
      </c>
      <c r="D51" s="14">
        <f>92000+104000</f>
        <v>196000</v>
      </c>
      <c r="E51" s="14">
        <v>0</v>
      </c>
      <c r="F51" s="14">
        <f t="shared" si="2"/>
        <v>196000</v>
      </c>
      <c r="G51" s="14">
        <f t="shared" si="3"/>
        <v>0</v>
      </c>
      <c r="H51" s="29" t="s">
        <v>88</v>
      </c>
      <c r="I51" s="46"/>
      <c r="J51" s="17"/>
      <c r="K51" s="17"/>
      <c r="N51" s="22"/>
    </row>
    <row r="52" spans="1:19" ht="63.75" customHeight="1" x14ac:dyDescent="0.25">
      <c r="A52" s="6"/>
      <c r="B52" s="61" t="s">
        <v>18</v>
      </c>
      <c r="C52" s="14">
        <v>29400</v>
      </c>
      <c r="D52" s="14">
        <f>13800+15600</f>
        <v>29400</v>
      </c>
      <c r="E52" s="14">
        <v>0</v>
      </c>
      <c r="F52" s="14">
        <f t="shared" si="2"/>
        <v>29400</v>
      </c>
      <c r="G52" s="14">
        <f t="shared" si="3"/>
        <v>0</v>
      </c>
      <c r="H52" s="29" t="s">
        <v>87</v>
      </c>
      <c r="I52" s="50"/>
      <c r="J52" s="17"/>
      <c r="K52" s="17"/>
      <c r="N52" s="22"/>
    </row>
    <row r="53" spans="1:19" ht="47.25" x14ac:dyDescent="0.25">
      <c r="A53" s="6"/>
      <c r="B53" s="61" t="s">
        <v>21</v>
      </c>
      <c r="C53" s="14">
        <v>122500</v>
      </c>
      <c r="D53" s="14">
        <f>70000+52500</f>
        <v>122500</v>
      </c>
      <c r="E53" s="14">
        <v>0</v>
      </c>
      <c r="F53" s="14">
        <f t="shared" si="2"/>
        <v>122500</v>
      </c>
      <c r="G53" s="14">
        <f t="shared" si="3"/>
        <v>0</v>
      </c>
      <c r="H53" s="34" t="s">
        <v>86</v>
      </c>
      <c r="I53" s="47"/>
      <c r="J53" s="17"/>
      <c r="K53" s="17"/>
      <c r="N53" s="22"/>
    </row>
    <row r="54" spans="1:19" ht="23.25" customHeight="1" x14ac:dyDescent="0.25">
      <c r="A54" s="40"/>
      <c r="B54" s="64" t="s">
        <v>26</v>
      </c>
      <c r="C54" s="13">
        <f>C55</f>
        <v>63700</v>
      </c>
      <c r="D54" s="13">
        <f t="shared" ref="D54:E54" si="21">D55</f>
        <v>63700</v>
      </c>
      <c r="E54" s="13">
        <f t="shared" si="21"/>
        <v>0</v>
      </c>
      <c r="F54" s="13">
        <f t="shared" si="2"/>
        <v>63700</v>
      </c>
      <c r="G54" s="13">
        <f t="shared" si="3"/>
        <v>0</v>
      </c>
      <c r="H54" s="33"/>
      <c r="I54" s="13"/>
      <c r="J54" s="16"/>
      <c r="K54" s="16"/>
      <c r="N54" s="9"/>
    </row>
    <row r="55" spans="1:19" ht="63" x14ac:dyDescent="0.25">
      <c r="A55" s="6"/>
      <c r="B55" s="58" t="s">
        <v>41</v>
      </c>
      <c r="C55" s="14">
        <v>63700</v>
      </c>
      <c r="D55" s="14">
        <f>29900+33800</f>
        <v>63700</v>
      </c>
      <c r="E55" s="14">
        <v>0</v>
      </c>
      <c r="F55" s="14">
        <f t="shared" si="2"/>
        <v>63700</v>
      </c>
      <c r="G55" s="14">
        <f t="shared" si="3"/>
        <v>0</v>
      </c>
      <c r="H55" s="29" t="s">
        <v>89</v>
      </c>
      <c r="I55" s="20"/>
      <c r="J55" s="17"/>
      <c r="K55" s="17"/>
      <c r="N55" s="22"/>
    </row>
    <row r="56" spans="1:19" ht="26.25" customHeight="1" x14ac:dyDescent="0.25">
      <c r="A56" s="40"/>
      <c r="B56" s="63" t="s">
        <v>22</v>
      </c>
      <c r="C56" s="13">
        <f>C57</f>
        <v>84000</v>
      </c>
      <c r="D56" s="13">
        <f t="shared" ref="D56:E56" si="22">D57</f>
        <v>84000</v>
      </c>
      <c r="E56" s="13">
        <f t="shared" si="22"/>
        <v>0</v>
      </c>
      <c r="F56" s="13">
        <f t="shared" si="2"/>
        <v>84000</v>
      </c>
      <c r="G56" s="13">
        <f t="shared" si="3"/>
        <v>0</v>
      </c>
      <c r="H56" s="33"/>
      <c r="I56" s="13"/>
      <c r="J56" s="16"/>
      <c r="K56" s="16"/>
      <c r="N56" s="9"/>
    </row>
    <row r="57" spans="1:19" ht="52.5" customHeight="1" x14ac:dyDescent="0.25">
      <c r="A57" s="6"/>
      <c r="B57" s="61" t="s">
        <v>38</v>
      </c>
      <c r="C57" s="14">
        <v>84000</v>
      </c>
      <c r="D57" s="14">
        <v>84000</v>
      </c>
      <c r="E57" s="14">
        <v>0</v>
      </c>
      <c r="F57" s="14">
        <f t="shared" si="2"/>
        <v>84000</v>
      </c>
      <c r="G57" s="14">
        <f t="shared" si="3"/>
        <v>0</v>
      </c>
      <c r="H57" s="29" t="s">
        <v>60</v>
      </c>
      <c r="I57" s="14"/>
      <c r="J57" s="17"/>
      <c r="K57" s="17"/>
      <c r="N57" s="22"/>
    </row>
    <row r="58" spans="1:19" ht="95.25" customHeight="1" x14ac:dyDescent="0.25">
      <c r="A58" s="40"/>
      <c r="B58" s="59" t="s">
        <v>28</v>
      </c>
      <c r="C58" s="13">
        <f>C59+C61+C66+C69</f>
        <v>549500</v>
      </c>
      <c r="D58" s="13">
        <f t="shared" ref="D58:E58" si="23">D59+D61+D66+D69</f>
        <v>389925</v>
      </c>
      <c r="E58" s="13">
        <f t="shared" si="23"/>
        <v>0</v>
      </c>
      <c r="F58" s="13">
        <f t="shared" si="2"/>
        <v>389925</v>
      </c>
      <c r="G58" s="13">
        <f t="shared" si="3"/>
        <v>159575</v>
      </c>
      <c r="H58" s="33"/>
      <c r="I58" s="13"/>
      <c r="J58" s="16"/>
      <c r="K58" s="16"/>
      <c r="N58" s="9"/>
    </row>
    <row r="59" spans="1:19" ht="48.75" customHeight="1" x14ac:dyDescent="0.25">
      <c r="A59" s="40"/>
      <c r="B59" s="60" t="s">
        <v>4</v>
      </c>
      <c r="C59" s="13">
        <f>C60</f>
        <v>125000</v>
      </c>
      <c r="D59" s="13">
        <f t="shared" ref="D59:E59" si="24">D60</f>
        <v>100000</v>
      </c>
      <c r="E59" s="13">
        <f t="shared" si="24"/>
        <v>0</v>
      </c>
      <c r="F59" s="13">
        <f t="shared" si="2"/>
        <v>100000</v>
      </c>
      <c r="G59" s="13">
        <f t="shared" si="3"/>
        <v>25000</v>
      </c>
      <c r="H59" s="36"/>
      <c r="I59" s="13"/>
      <c r="J59" s="16"/>
      <c r="K59" s="16"/>
      <c r="N59" s="9"/>
    </row>
    <row r="60" spans="1:19" ht="177.75" customHeight="1" x14ac:dyDescent="0.25">
      <c r="A60" s="6"/>
      <c r="B60" s="58" t="s">
        <v>16</v>
      </c>
      <c r="C60" s="14">
        <v>125000</v>
      </c>
      <c r="D60" s="14">
        <v>100000</v>
      </c>
      <c r="E60" s="14">
        <v>0</v>
      </c>
      <c r="F60" s="14">
        <f t="shared" si="2"/>
        <v>100000</v>
      </c>
      <c r="G60" s="14">
        <f t="shared" si="3"/>
        <v>25000</v>
      </c>
      <c r="H60" s="37" t="s">
        <v>91</v>
      </c>
      <c r="I60" s="20" t="s">
        <v>101</v>
      </c>
      <c r="J60" s="17"/>
      <c r="K60" s="17"/>
      <c r="N60" s="22"/>
    </row>
    <row r="61" spans="1:19" ht="27.75" customHeight="1" x14ac:dyDescent="0.25">
      <c r="A61" s="40"/>
      <c r="B61" s="57" t="s">
        <v>36</v>
      </c>
      <c r="C61" s="13">
        <f>SUM(C62:C65)</f>
        <v>95500</v>
      </c>
      <c r="D61" s="13">
        <f t="shared" ref="D61:E61" si="25">SUM(D62:D65)</f>
        <v>90900</v>
      </c>
      <c r="E61" s="13">
        <f t="shared" si="25"/>
        <v>0</v>
      </c>
      <c r="F61" s="13">
        <f t="shared" si="2"/>
        <v>90900</v>
      </c>
      <c r="G61" s="13">
        <f t="shared" si="3"/>
        <v>4600</v>
      </c>
      <c r="H61" s="33"/>
      <c r="I61" s="13"/>
      <c r="J61" s="16"/>
      <c r="K61" s="16"/>
      <c r="N61" s="9"/>
    </row>
    <row r="62" spans="1:19" ht="53.25" customHeight="1" x14ac:dyDescent="0.25">
      <c r="A62" s="6"/>
      <c r="B62" s="67" t="s">
        <v>17</v>
      </c>
      <c r="C62" s="14">
        <v>70000</v>
      </c>
      <c r="D62" s="14">
        <v>66000</v>
      </c>
      <c r="E62" s="14">
        <v>0</v>
      </c>
      <c r="F62" s="14">
        <f t="shared" si="2"/>
        <v>66000</v>
      </c>
      <c r="G62" s="14">
        <f t="shared" si="3"/>
        <v>4000</v>
      </c>
      <c r="H62" s="55" t="s">
        <v>73</v>
      </c>
      <c r="I62" s="46" t="s">
        <v>71</v>
      </c>
      <c r="J62" s="17"/>
      <c r="K62" s="17"/>
      <c r="N62" s="22"/>
      <c r="P62" s="23"/>
      <c r="S62" s="23"/>
    </row>
    <row r="63" spans="1:19" ht="54.75" customHeight="1" x14ac:dyDescent="0.25">
      <c r="A63" s="6"/>
      <c r="B63" s="61" t="s">
        <v>18</v>
      </c>
      <c r="C63" s="14">
        <v>10500</v>
      </c>
      <c r="D63" s="14">
        <v>9900</v>
      </c>
      <c r="E63" s="14">
        <v>0</v>
      </c>
      <c r="F63" s="14">
        <f t="shared" si="2"/>
        <v>9900</v>
      </c>
      <c r="G63" s="14">
        <f t="shared" si="3"/>
        <v>600</v>
      </c>
      <c r="H63" s="56"/>
      <c r="I63" s="47"/>
      <c r="J63" s="17"/>
      <c r="K63" s="17"/>
      <c r="N63" s="10"/>
    </row>
    <row r="64" spans="1:19" ht="40.5" customHeight="1" x14ac:dyDescent="0.25">
      <c r="A64" s="6"/>
      <c r="B64" s="61" t="s">
        <v>24</v>
      </c>
      <c r="C64" s="14">
        <v>10000</v>
      </c>
      <c r="D64" s="14">
        <v>10000</v>
      </c>
      <c r="E64" s="14">
        <v>0</v>
      </c>
      <c r="F64" s="14">
        <f t="shared" si="2"/>
        <v>10000</v>
      </c>
      <c r="G64" s="14">
        <f t="shared" si="3"/>
        <v>0</v>
      </c>
      <c r="H64" s="55" t="s">
        <v>99</v>
      </c>
      <c r="I64" s="14"/>
      <c r="J64" s="17"/>
      <c r="K64" s="17"/>
      <c r="N64" s="10"/>
    </row>
    <row r="65" spans="1:14" ht="31.5" customHeight="1" x14ac:dyDescent="0.25">
      <c r="A65" s="6"/>
      <c r="B65" s="62" t="s">
        <v>23</v>
      </c>
      <c r="C65" s="14">
        <v>5000</v>
      </c>
      <c r="D65" s="14">
        <v>5000</v>
      </c>
      <c r="E65" s="14">
        <v>0</v>
      </c>
      <c r="F65" s="14">
        <f t="shared" si="2"/>
        <v>5000</v>
      </c>
      <c r="G65" s="14">
        <f t="shared" si="3"/>
        <v>0</v>
      </c>
      <c r="H65" s="56"/>
      <c r="I65" s="14"/>
      <c r="J65" s="17"/>
      <c r="K65" s="17"/>
      <c r="N65" s="10"/>
    </row>
    <row r="66" spans="1:14" x14ac:dyDescent="0.25">
      <c r="A66" s="6"/>
      <c r="B66" s="64" t="s">
        <v>26</v>
      </c>
      <c r="C66" s="13">
        <f>SUM(C67:C68)</f>
        <v>285250</v>
      </c>
      <c r="D66" s="13">
        <f t="shared" ref="D66:E66" si="26">SUM(D67:D68)</f>
        <v>178775</v>
      </c>
      <c r="E66" s="13">
        <f t="shared" si="26"/>
        <v>0</v>
      </c>
      <c r="F66" s="13">
        <f t="shared" si="2"/>
        <v>178775</v>
      </c>
      <c r="G66" s="13">
        <f t="shared" si="3"/>
        <v>106475</v>
      </c>
      <c r="H66" s="33"/>
      <c r="I66" s="13"/>
      <c r="J66" s="16"/>
      <c r="K66" s="16"/>
      <c r="N66" s="10"/>
    </row>
    <row r="67" spans="1:14" ht="88.5" customHeight="1" x14ac:dyDescent="0.25">
      <c r="A67" s="6"/>
      <c r="B67" s="68" t="s">
        <v>20</v>
      </c>
      <c r="C67" s="14">
        <v>262500</v>
      </c>
      <c r="D67" s="14">
        <v>157500</v>
      </c>
      <c r="E67" s="14">
        <v>0</v>
      </c>
      <c r="F67" s="14">
        <f t="shared" si="2"/>
        <v>157500</v>
      </c>
      <c r="G67" s="14">
        <f t="shared" si="3"/>
        <v>105000</v>
      </c>
      <c r="H67" s="29" t="s">
        <v>58</v>
      </c>
      <c r="I67" s="20" t="s">
        <v>71</v>
      </c>
      <c r="J67" s="17"/>
      <c r="K67" s="17"/>
      <c r="N67" s="10"/>
    </row>
    <row r="68" spans="1:14" ht="94.5" customHeight="1" x14ac:dyDescent="0.25">
      <c r="A68" s="6"/>
      <c r="B68" s="61" t="s">
        <v>37</v>
      </c>
      <c r="C68" s="14">
        <v>22750</v>
      </c>
      <c r="D68" s="14">
        <f>16725+4550</f>
        <v>21275</v>
      </c>
      <c r="E68" s="14">
        <v>0</v>
      </c>
      <c r="F68" s="14">
        <f t="shared" si="2"/>
        <v>21275</v>
      </c>
      <c r="G68" s="14">
        <f t="shared" si="3"/>
        <v>1475</v>
      </c>
      <c r="H68" s="29" t="s">
        <v>74</v>
      </c>
      <c r="I68" s="20" t="s">
        <v>71</v>
      </c>
      <c r="J68" s="17"/>
      <c r="K68" s="17"/>
      <c r="N68" s="10"/>
    </row>
    <row r="69" spans="1:14" x14ac:dyDescent="0.25">
      <c r="A69" s="40"/>
      <c r="B69" s="63" t="s">
        <v>22</v>
      </c>
      <c r="C69" s="13">
        <f>C70</f>
        <v>43750</v>
      </c>
      <c r="D69" s="13">
        <f t="shared" ref="D69:E69" si="27">D70</f>
        <v>20250</v>
      </c>
      <c r="E69" s="13">
        <f t="shared" si="27"/>
        <v>0</v>
      </c>
      <c r="F69" s="13">
        <f t="shared" si="2"/>
        <v>20250</v>
      </c>
      <c r="G69" s="13">
        <f t="shared" si="3"/>
        <v>23500</v>
      </c>
      <c r="H69" s="33"/>
      <c r="I69" s="13"/>
      <c r="J69" s="16"/>
      <c r="K69" s="16"/>
    </row>
    <row r="70" spans="1:14" ht="141.75" x14ac:dyDescent="0.25">
      <c r="A70" s="6"/>
      <c r="B70" s="62" t="s">
        <v>42</v>
      </c>
      <c r="C70" s="14">
        <v>43750</v>
      </c>
      <c r="D70" s="14">
        <f>26250-6000</f>
        <v>20250</v>
      </c>
      <c r="E70" s="14">
        <v>0</v>
      </c>
      <c r="F70" s="14">
        <f t="shared" si="2"/>
        <v>20250</v>
      </c>
      <c r="G70" s="14">
        <f t="shared" si="3"/>
        <v>23500</v>
      </c>
      <c r="H70" s="34" t="s">
        <v>64</v>
      </c>
      <c r="I70" s="20" t="s">
        <v>100</v>
      </c>
      <c r="J70" s="17"/>
      <c r="K70" s="17"/>
    </row>
    <row r="71" spans="1:14" ht="48" customHeight="1" x14ac:dyDescent="0.25">
      <c r="A71" s="40"/>
      <c r="B71" s="59" t="s">
        <v>32</v>
      </c>
      <c r="C71" s="13">
        <f>C72</f>
        <v>560000</v>
      </c>
      <c r="D71" s="13">
        <f t="shared" ref="D71:E72" si="28">D72</f>
        <v>0</v>
      </c>
      <c r="E71" s="13">
        <f t="shared" si="28"/>
        <v>0</v>
      </c>
      <c r="F71" s="13">
        <f t="shared" si="2"/>
        <v>0</v>
      </c>
      <c r="G71" s="13">
        <f t="shared" si="3"/>
        <v>560000</v>
      </c>
      <c r="H71" s="33"/>
      <c r="I71" s="13"/>
      <c r="J71" s="16"/>
      <c r="K71" s="16"/>
    </row>
    <row r="72" spans="1:14" ht="23.25" customHeight="1" x14ac:dyDescent="0.25">
      <c r="A72" s="40"/>
      <c r="B72" s="63" t="s">
        <v>22</v>
      </c>
      <c r="C72" s="13">
        <f>C73</f>
        <v>560000</v>
      </c>
      <c r="D72" s="13">
        <f t="shared" si="28"/>
        <v>0</v>
      </c>
      <c r="E72" s="13">
        <f t="shared" si="28"/>
        <v>0</v>
      </c>
      <c r="F72" s="13">
        <f t="shared" si="2"/>
        <v>0</v>
      </c>
      <c r="G72" s="13">
        <f t="shared" si="3"/>
        <v>560000</v>
      </c>
      <c r="H72" s="33"/>
      <c r="I72" s="20"/>
      <c r="J72" s="16"/>
      <c r="K72" s="16"/>
    </row>
    <row r="73" spans="1:14" ht="78.75" x14ac:dyDescent="0.25">
      <c r="A73" s="6"/>
      <c r="B73" s="61" t="s">
        <v>40</v>
      </c>
      <c r="C73" s="14">
        <v>560000</v>
      </c>
      <c r="D73" s="14">
        <v>0</v>
      </c>
      <c r="E73" s="14">
        <v>0</v>
      </c>
      <c r="F73" s="14">
        <f t="shared" si="2"/>
        <v>0</v>
      </c>
      <c r="G73" s="14">
        <f t="shared" si="3"/>
        <v>560000</v>
      </c>
      <c r="H73" s="35"/>
      <c r="I73" s="20" t="s">
        <v>71</v>
      </c>
      <c r="J73" s="17"/>
      <c r="K73" s="17"/>
    </row>
    <row r="74" spans="1:14" s="8" customFormat="1" x14ac:dyDescent="0.25">
      <c r="A74" s="40"/>
      <c r="B74" s="57" t="s">
        <v>27</v>
      </c>
      <c r="C74" s="12">
        <f>C9+C19</f>
        <v>3847000</v>
      </c>
      <c r="D74" s="12">
        <f t="shared" ref="D74:E74" si="29">D9+D19</f>
        <v>2629561</v>
      </c>
      <c r="E74" s="12">
        <f t="shared" si="29"/>
        <v>0</v>
      </c>
      <c r="F74" s="13">
        <f t="shared" ref="F74" si="30">D74+E74</f>
        <v>2629561</v>
      </c>
      <c r="G74" s="13">
        <f t="shared" ref="G74" si="31">C74-F74</f>
        <v>1217439</v>
      </c>
      <c r="H74" s="38"/>
      <c r="I74" s="12"/>
      <c r="J74" s="18"/>
      <c r="K74" s="18"/>
      <c r="L74" s="7"/>
    </row>
    <row r="75" spans="1:14" ht="155.25" customHeight="1" x14ac:dyDescent="0.25">
      <c r="A75" s="8"/>
      <c r="B75" s="11" t="s">
        <v>67</v>
      </c>
      <c r="C75" s="11"/>
      <c r="D75" s="21"/>
      <c r="E75" s="11"/>
      <c r="F75" s="11"/>
      <c r="G75" s="21"/>
      <c r="H75" s="39"/>
      <c r="I75" s="11"/>
      <c r="J75" s="11"/>
      <c r="K75" s="11"/>
    </row>
  </sheetData>
  <mergeCells count="19">
    <mergeCell ref="H64:H65"/>
    <mergeCell ref="I62:I63"/>
    <mergeCell ref="A6:A7"/>
    <mergeCell ref="A2:I2"/>
    <mergeCell ref="A3:I3"/>
    <mergeCell ref="A4:I4"/>
    <mergeCell ref="C6:C7"/>
    <mergeCell ref="B6:B7"/>
    <mergeCell ref="D6:D7"/>
    <mergeCell ref="I6:I7"/>
    <mergeCell ref="E6:E7"/>
    <mergeCell ref="G6:G7"/>
    <mergeCell ref="H6:H7"/>
    <mergeCell ref="H62:H63"/>
    <mergeCell ref="C1:H1"/>
    <mergeCell ref="F6:F7"/>
    <mergeCell ref="I31:I32"/>
    <mergeCell ref="I44:I45"/>
    <mergeCell ref="I51:I53"/>
  </mergeCells>
  <pageMargins left="0.7" right="0.7" top="0.75" bottom="0.75" header="0.3" footer="0.3"/>
  <pageSetup paperSize="9" scale="59" fitToHeight="0" orientation="landscape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16"/>
  <sheetViews>
    <sheetView workbookViewId="0">
      <selection activeCell="D15" sqref="D15"/>
    </sheetView>
  </sheetViews>
  <sheetFormatPr defaultRowHeight="15" x14ac:dyDescent="0.25"/>
  <cols>
    <col min="2" max="2" width="23.7109375" customWidth="1"/>
    <col min="3" max="3" width="12" customWidth="1"/>
    <col min="4" max="4" width="12.42578125" customWidth="1"/>
    <col min="5" max="5" width="12" bestFit="1" customWidth="1"/>
  </cols>
  <sheetData>
    <row r="4" spans="2:6" x14ac:dyDescent="0.25">
      <c r="C4" t="s">
        <v>84</v>
      </c>
      <c r="D4" t="s">
        <v>83</v>
      </c>
    </row>
    <row r="6" spans="2:6" ht="15.75" x14ac:dyDescent="0.25">
      <c r="B6" s="1" t="s">
        <v>76</v>
      </c>
      <c r="C6" s="26"/>
      <c r="D6" s="27">
        <v>20000</v>
      </c>
      <c r="E6" s="28">
        <f>SUM(C6:D6)</f>
        <v>20000</v>
      </c>
      <c r="F6" s="28"/>
    </row>
    <row r="7" spans="2:6" ht="15.75" x14ac:dyDescent="0.25">
      <c r="B7" s="1" t="s">
        <v>77</v>
      </c>
      <c r="C7" s="26">
        <v>15304</v>
      </c>
      <c r="D7" s="26"/>
      <c r="E7" s="28">
        <f t="shared" ref="E7:E14" si="0">SUM(C7:D7)</f>
        <v>15304</v>
      </c>
      <c r="F7" s="28"/>
    </row>
    <row r="8" spans="2:6" ht="15.75" x14ac:dyDescent="0.25">
      <c r="B8" s="1" t="s">
        <v>78</v>
      </c>
      <c r="C8" s="26">
        <v>8928</v>
      </c>
      <c r="D8" s="26"/>
      <c r="E8" s="28">
        <f t="shared" si="0"/>
        <v>8928</v>
      </c>
      <c r="F8" s="28"/>
    </row>
    <row r="9" spans="2:6" ht="15.75" x14ac:dyDescent="0.25">
      <c r="B9" s="1" t="s">
        <v>79</v>
      </c>
      <c r="C9" s="26">
        <f>1673</f>
        <v>1673</v>
      </c>
      <c r="D9" s="26">
        <v>2000</v>
      </c>
      <c r="E9" s="28">
        <f t="shared" si="0"/>
        <v>3673</v>
      </c>
      <c r="F9" s="28"/>
    </row>
    <row r="10" spans="2:6" ht="15.75" x14ac:dyDescent="0.25">
      <c r="B10" s="1" t="s">
        <v>85</v>
      </c>
      <c r="C10" s="26">
        <v>3345</v>
      </c>
      <c r="D10" s="26"/>
      <c r="E10" s="28">
        <f t="shared" si="0"/>
        <v>3345</v>
      </c>
      <c r="F10" s="28"/>
    </row>
    <row r="11" spans="2:6" ht="15.75" x14ac:dyDescent="0.25">
      <c r="B11" s="1" t="s">
        <v>80</v>
      </c>
      <c r="C11" s="26">
        <v>16727</v>
      </c>
      <c r="D11" s="26">
        <v>10000</v>
      </c>
      <c r="E11" s="28">
        <f t="shared" si="0"/>
        <v>26727</v>
      </c>
      <c r="F11" s="28"/>
    </row>
    <row r="12" spans="2:6" ht="15.75" x14ac:dyDescent="0.25">
      <c r="B12" s="1" t="s">
        <v>81</v>
      </c>
      <c r="C12" s="28">
        <v>347150</v>
      </c>
      <c r="D12" s="28"/>
      <c r="E12" s="28">
        <f t="shared" si="0"/>
        <v>347150</v>
      </c>
      <c r="F12" s="28"/>
    </row>
    <row r="13" spans="2:6" ht="15.75" x14ac:dyDescent="0.25">
      <c r="B13" s="1" t="s">
        <v>82</v>
      </c>
      <c r="C13" s="28">
        <v>148873</v>
      </c>
      <c r="D13" s="28"/>
      <c r="E13" s="28">
        <f t="shared" si="0"/>
        <v>148873</v>
      </c>
      <c r="F13" s="28"/>
    </row>
    <row r="14" spans="2:6" ht="15.75" x14ac:dyDescent="0.25">
      <c r="B14" s="1" t="s">
        <v>83</v>
      </c>
      <c r="C14" s="28"/>
      <c r="D14" s="28">
        <v>168000</v>
      </c>
      <c r="E14" s="28">
        <f t="shared" si="0"/>
        <v>168000</v>
      </c>
      <c r="F14" s="28"/>
    </row>
    <row r="15" spans="2:6" x14ac:dyDescent="0.25">
      <c r="C15" s="28"/>
      <c r="D15" s="28"/>
      <c r="E15" s="28"/>
      <c r="F15" s="28"/>
    </row>
    <row r="16" spans="2:6" x14ac:dyDescent="0.25">
      <c r="C16" s="28">
        <f>SUM(C6:C15)</f>
        <v>542000</v>
      </c>
      <c r="D16" s="28">
        <f t="shared" ref="D16:E16" si="1">SUM(D6:D15)</f>
        <v>200000</v>
      </c>
      <c r="E16" s="28">
        <f t="shared" si="1"/>
        <v>742000</v>
      </c>
      <c r="F1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Лист1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2020-12-15T14:13:55Z</dcterms:modified>
</cp:coreProperties>
</file>