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Загрузки\"/>
    </mc:Choice>
  </mc:AlternateContent>
  <xr:revisionPtr revIDLastSave="0" documentId="13_ncr:1_{7991E02D-DE11-49CF-9802-3B18F7604E1A}" xr6:coauthVersionLast="45" xr6:coauthVersionMax="45" xr10:uidLastSave="{00000000-0000-0000-0000-000000000000}"/>
  <bookViews>
    <workbookView xWindow="-120" yWindow="-120" windowWidth="20730" windowHeight="11160" xr2:uid="{00000000-000D-0000-FFFF-FFFF00000000}"/>
  </bookViews>
  <sheets>
    <sheet name="Лист1" sheetId="1" r:id="rId1"/>
  </sheets>
  <definedNames>
    <definedName name="_xlnm._FilterDatabase" localSheetId="0" hidden="1">Лист1!$A$5:$L$75</definedName>
    <definedName name="_xlnm.Print_Titles" localSheetId="0">Лист1!$5:$5</definedName>
    <definedName name="_xlnm.Print_Area" localSheetId="0">Лист1!$A$1:$J$77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E50" i="1"/>
  <c r="F50" i="1"/>
  <c r="D46" i="1"/>
  <c r="E46" i="1"/>
  <c r="F46" i="1"/>
  <c r="F73" i="1" l="1"/>
  <c r="G73" i="1" l="1"/>
  <c r="F71" i="1"/>
  <c r="F69" i="1" l="1"/>
  <c r="F61" i="1"/>
  <c r="C43" i="1" l="1"/>
  <c r="C30" i="1"/>
  <c r="G18" i="1" l="1"/>
  <c r="G9" i="1"/>
  <c r="G12" i="1"/>
  <c r="G14" i="1"/>
  <c r="G16" i="1"/>
  <c r="G20" i="1"/>
  <c r="G21" i="1"/>
  <c r="G22" i="1"/>
  <c r="G23" i="1"/>
  <c r="G25" i="1"/>
  <c r="G26" i="1"/>
  <c r="G27" i="1"/>
  <c r="G29" i="1"/>
  <c r="G32" i="1"/>
  <c r="G33" i="1"/>
  <c r="G34" i="1"/>
  <c r="G35" i="1"/>
  <c r="G36" i="1"/>
  <c r="G37" i="1"/>
  <c r="G38" i="1"/>
  <c r="G39" i="1"/>
  <c r="G40" i="1"/>
  <c r="G41" i="1"/>
  <c r="G47" i="1"/>
  <c r="G48" i="1"/>
  <c r="G49" i="1"/>
  <c r="G51" i="1"/>
  <c r="G58" i="1"/>
  <c r="G63" i="1"/>
  <c r="G64" i="1"/>
  <c r="G66" i="1"/>
  <c r="G67" i="1"/>
  <c r="G68" i="1"/>
  <c r="G70" i="1"/>
  <c r="G72" i="1"/>
  <c r="G74" i="1"/>
  <c r="F65" i="1"/>
  <c r="F57" i="1"/>
  <c r="F52" i="1"/>
  <c r="F28" i="1"/>
  <c r="F19" i="1"/>
  <c r="F43" i="1"/>
  <c r="F8" i="1"/>
  <c r="F7" i="1" l="1"/>
  <c r="F60" i="1"/>
  <c r="F42" i="1" s="1"/>
  <c r="E19" i="1"/>
  <c r="D71" i="1"/>
  <c r="E71" i="1"/>
  <c r="E69" i="1" s="1"/>
  <c r="D65" i="1"/>
  <c r="E65" i="1"/>
  <c r="G46" i="1"/>
  <c r="E30" i="1"/>
  <c r="D28" i="1"/>
  <c r="E28" i="1"/>
  <c r="H38" i="1"/>
  <c r="H49" i="1"/>
  <c r="H9" i="1"/>
  <c r="H12" i="1"/>
  <c r="H14" i="1"/>
  <c r="H16" i="1"/>
  <c r="H18" i="1"/>
  <c r="H20" i="1"/>
  <c r="H21" i="1"/>
  <c r="H22" i="1"/>
  <c r="H23" i="1"/>
  <c r="H25" i="1"/>
  <c r="H26" i="1"/>
  <c r="H27" i="1"/>
  <c r="H29" i="1"/>
  <c r="H32" i="1"/>
  <c r="H33" i="1"/>
  <c r="H34" i="1"/>
  <c r="H35" i="1"/>
  <c r="H36" i="1"/>
  <c r="H37" i="1"/>
  <c r="H39" i="1"/>
  <c r="H40" i="1"/>
  <c r="H41" i="1"/>
  <c r="H47" i="1"/>
  <c r="H48" i="1"/>
  <c r="H51" i="1"/>
  <c r="H58" i="1"/>
  <c r="H63" i="1"/>
  <c r="H64" i="1"/>
  <c r="H66" i="1"/>
  <c r="H67" i="1"/>
  <c r="H68" i="1"/>
  <c r="H70" i="1"/>
  <c r="H72" i="1"/>
  <c r="H73" i="1"/>
  <c r="H74" i="1"/>
  <c r="G65" i="1" l="1"/>
  <c r="F75" i="1"/>
  <c r="G28" i="1"/>
  <c r="G50" i="1"/>
  <c r="D69" i="1"/>
  <c r="G69" i="1" s="1"/>
  <c r="G71" i="1"/>
  <c r="E44" i="1"/>
  <c r="E45" i="1"/>
  <c r="E59" i="1"/>
  <c r="E57" i="1" s="1"/>
  <c r="E56" i="1"/>
  <c r="G56" i="1" l="1"/>
  <c r="H56" i="1" s="1"/>
  <c r="E43" i="1"/>
  <c r="E62" i="1"/>
  <c r="E61" i="1" s="1"/>
  <c r="E60" i="1" s="1"/>
  <c r="E17" i="1"/>
  <c r="E15" i="1"/>
  <c r="G15" i="1" l="1"/>
  <c r="H15" i="1" s="1"/>
  <c r="E13" i="1"/>
  <c r="E11" i="1"/>
  <c r="E10" i="1"/>
  <c r="E55" i="1"/>
  <c r="E54" i="1"/>
  <c r="G10" i="1" l="1"/>
  <c r="E8" i="1"/>
  <c r="H11" i="1"/>
  <c r="G11" i="1"/>
  <c r="E52" i="1"/>
  <c r="E42" i="1" s="1"/>
  <c r="H10" i="1"/>
  <c r="E7" i="1"/>
  <c r="E75" i="1" s="1"/>
  <c r="C8" i="1"/>
  <c r="D17" i="1"/>
  <c r="G17" i="1" s="1"/>
  <c r="C71" i="1"/>
  <c r="C69" i="1" s="1"/>
  <c r="H69" i="1" s="1"/>
  <c r="C65" i="1"/>
  <c r="H65" i="1" s="1"/>
  <c r="D62" i="1"/>
  <c r="G62" i="1" s="1"/>
  <c r="C61" i="1"/>
  <c r="D59" i="1"/>
  <c r="G59" i="1" s="1"/>
  <c r="C57" i="1"/>
  <c r="D55" i="1"/>
  <c r="D54" i="1"/>
  <c r="D53" i="1"/>
  <c r="G53" i="1" s="1"/>
  <c r="C52" i="1"/>
  <c r="C50" i="1"/>
  <c r="H50" i="1" s="1"/>
  <c r="C46" i="1"/>
  <c r="D45" i="1"/>
  <c r="D44" i="1"/>
  <c r="G44" i="1" s="1"/>
  <c r="D31" i="1"/>
  <c r="G31" i="1" s="1"/>
  <c r="C28" i="1"/>
  <c r="D24" i="1"/>
  <c r="G24" i="1" s="1"/>
  <c r="C19" i="1"/>
  <c r="C17" i="1"/>
  <c r="D13" i="1"/>
  <c r="G13" i="1" s="1"/>
  <c r="G45" i="1" l="1"/>
  <c r="H45" i="1" s="1"/>
  <c r="H54" i="1"/>
  <c r="G54" i="1"/>
  <c r="G55" i="1"/>
  <c r="H55" i="1" s="1"/>
  <c r="H17" i="1"/>
  <c r="H46" i="1"/>
  <c r="C60" i="1"/>
  <c r="C42" i="1" s="1"/>
  <c r="C7" i="1"/>
  <c r="D8" i="1"/>
  <c r="H13" i="1"/>
  <c r="H59" i="1"/>
  <c r="D57" i="1"/>
  <c r="H44" i="1"/>
  <c r="D43" i="1"/>
  <c r="G43" i="1" s="1"/>
  <c r="H43" i="1" s="1"/>
  <c r="D52" i="1"/>
  <c r="H53" i="1"/>
  <c r="H71" i="1"/>
  <c r="D30" i="1"/>
  <c r="H31" i="1"/>
  <c r="D19" i="1"/>
  <c r="H24" i="1"/>
  <c r="D61" i="1"/>
  <c r="G61" i="1" s="1"/>
  <c r="H62" i="1"/>
  <c r="H28" i="1"/>
  <c r="G30" i="1" l="1"/>
  <c r="H30" i="1" s="1"/>
  <c r="G19" i="1"/>
  <c r="H19" i="1" s="1"/>
  <c r="G57" i="1"/>
  <c r="H57" i="1" s="1"/>
  <c r="G52" i="1"/>
  <c r="H52" i="1" s="1"/>
  <c r="D7" i="1"/>
  <c r="G7" i="1" s="1"/>
  <c r="H7" i="1" s="1"/>
  <c r="G8" i="1"/>
  <c r="H8" i="1" s="1"/>
  <c r="D60" i="1"/>
  <c r="H61" i="1"/>
  <c r="C75" i="1"/>
  <c r="G60" i="1" l="1"/>
  <c r="H60" i="1" s="1"/>
  <c r="D42" i="1"/>
  <c r="G42" i="1" s="1"/>
  <c r="H42" i="1" s="1"/>
  <c r="D75" i="1" l="1"/>
  <c r="G75" i="1" s="1"/>
  <c r="H75" i="1" s="1"/>
</calcChain>
</file>

<file path=xl/sharedStrings.xml><?xml version="1.0" encoding="utf-8"?>
<sst xmlns="http://schemas.openxmlformats.org/spreadsheetml/2006/main" count="150" uniqueCount="139">
  <si>
    <t>№</t>
  </si>
  <si>
    <t>Статьи расходов</t>
  </si>
  <si>
    <t>Смета расходов</t>
  </si>
  <si>
    <t>Отчет № 1</t>
  </si>
  <si>
    <t>Контрагент, дата и номер документа</t>
  </si>
  <si>
    <t>Административные затраты:</t>
  </si>
  <si>
    <t>Заработная плата, в том числе:</t>
  </si>
  <si>
    <t>Исполнительный директор (Руководитель проекта)</t>
  </si>
  <si>
    <t xml:space="preserve">Бухгалтер </t>
  </si>
  <si>
    <t>Менеджер по корпоративным вопросам и связям с общественностью</t>
  </si>
  <si>
    <t xml:space="preserve">Социальный налог и социальные отчисления </t>
  </si>
  <si>
    <t xml:space="preserve">Обязательное социальное медицинское страхование </t>
  </si>
  <si>
    <t>Банковские услуги</t>
  </si>
  <si>
    <t>Расходные материалы, приобретение товаров, необходимых для обслуживания и содержания основных средств и другие запасы, в том числе:</t>
  </si>
  <si>
    <t>Канцелярские расходы</t>
  </si>
  <si>
    <t>АБДИ ЕКОН ТОО, накладная на отпуск запасов № ДКПЕ0005722 от 24.08.2020 ЭСФ № 7008060 от 02.09.2020 БД ПП № 138 от 19.08.2020 согласно сч № ДКПЕ 0002587 от 19.08.2020</t>
  </si>
  <si>
    <t>Чернила для принтера (цветные)</t>
  </si>
  <si>
    <t>101 Принтер ТОО, накладная на отпуск запасов №1026 от 04.09.2020 ЭСФ 00000000728 от 14.09.2020 БД ПП № 139 от 20.08.2020 согласно сч№ К300-001553 от 20.08.20</t>
  </si>
  <si>
    <t>Сетевой фильтр</t>
  </si>
  <si>
    <t>Технодом АО, накладная на отпуск запасов № 0080000022634 от 08.09.2020 ЭСФ 01001717723 от 17.09.2020 ПП № 144 от 01.09.2020 согласно сч№07000008683 от 01.09.2020</t>
  </si>
  <si>
    <t>Картридж HP</t>
  </si>
  <si>
    <t>Gulser Computers (Гулсер Компьютерс) ТОО, накладная на отпуск запасов № FACL0136634 от 11.09.2020 ЭСФ 00000057778 от 21.09.2020 ПП № 146 от 07.09.2020 согласно сч№ FINT0003913 от 07.09.2020</t>
  </si>
  <si>
    <t>Картридж Canon</t>
  </si>
  <si>
    <t>Технодом АО, накладная на отпуск запасов № 0080000019334 от 21.08.2020 ЭСФ № 07000001996 от 31.08.2020 ПП № 144 от 01.09.2020 согласно сч№07000008683 от 01.09.2020</t>
  </si>
  <si>
    <t>Жесткий диск</t>
  </si>
  <si>
    <t>Технодом АО, накладная на отпуск запасов № 0080000019334 от 21.08.2020 ЭСФ № 07000001996 от 31.08.2020 ПП № 134 от 17.08.2020 согласно сч№ 07000008036 от 14.08.20</t>
  </si>
  <si>
    <t>Карта памяти</t>
  </si>
  <si>
    <t>Наушники</t>
  </si>
  <si>
    <t>Прочие расходы, в том числе:</t>
  </si>
  <si>
    <t xml:space="preserve">Услуги по заправке картриджей </t>
  </si>
  <si>
    <t>Материально-техническое обеспечение, в т. ч.:</t>
  </si>
  <si>
    <t>Тумба офисная (маленькая)</t>
  </si>
  <si>
    <t>Тумба офисная (большая)</t>
  </si>
  <si>
    <t>Шкаф</t>
  </si>
  <si>
    <t>Сейф</t>
  </si>
  <si>
    <t>Мир сейфов company TOO, накладная на отпуск запасов № 1258 от 07.08.2020 ЭСФ № 1275 от 17.08.2020 ПП №125 от 05.08.2020 согласно сч№ 1338 от 04.08.2020</t>
  </si>
  <si>
    <t>Моноблок</t>
  </si>
  <si>
    <t>Gulser Computers (Гулсер Компьютерс) ТОО, накладная на отпуск запасов № FACL0131796 от 24.06.2020 ЭСФ № 00000036023 от 30.06.2020 ПП№ 50 от 23.06.2020 соглсно сч№ FINT0002519 от 23.06.2020</t>
  </si>
  <si>
    <t xml:space="preserve">Фотоаппарат </t>
  </si>
  <si>
    <t>Технодом АО, накладная на отпуск запасов № 07000060461 от 29.06.2020 ЭСФ № 07000001498 от 05.07.2020 ПП № 51 от 23.06.2020 согласно сч№ 07000005244 от 23.06.2020</t>
  </si>
  <si>
    <t>Микроволновка</t>
  </si>
  <si>
    <t>Технодом АО, накладная на отпуск запасов № 07000060461 от 29.06.2020 ЭСФ № 07000001498 от 05.07.2020 ПП № 51 от 23.06.2020 огласно сч№ 07000005244 от 23.06.2020</t>
  </si>
  <si>
    <t xml:space="preserve">Холодильник </t>
  </si>
  <si>
    <t>Аудиосистема</t>
  </si>
  <si>
    <t>SSD-накопитель</t>
  </si>
  <si>
    <t>Технодом АО, накладная на отпуск запасов №0080000022634 от 08.09.2020 ЭСФ № 01001717723 от 17.09.2020 ПП № 144 от 01.09.2020 согласно сч№07000008683 от 01.09.2020</t>
  </si>
  <si>
    <t>Прямые расходы:</t>
  </si>
  <si>
    <t xml:space="preserve">Мероприятие 1.  Создание телефона «Горячей линии» и обеспечение его работы по принципу «Call-центра»                                  </t>
  </si>
  <si>
    <t>Услуги по подключению номера и обслуживание интеллектульного номера Free Phone для телефона горячей линии</t>
  </si>
  <si>
    <t xml:space="preserve">Услуги абонентской платы за интеллектуальный номер Free phone </t>
  </si>
  <si>
    <t>Региональная дирекция телекоммуникаций РДТ "Алматытелеком" - филиал АО "КАЗАХТЕЛЕКОМ" ЭСФ № 202174748 от 04.08.2020 ЭСФ № 202199032 от 05.09.2020 Договор № 10120101 от 14.07.2020 ПП № 91 от 17.07.2020 сч№ 10120101 от 16.07.2020</t>
  </si>
  <si>
    <t>Мероприятие 2. Создание специализированного web-сайта проекта</t>
  </si>
  <si>
    <t>Услуги по созданию специализированного web-сайта проекта</t>
  </si>
  <si>
    <t xml:space="preserve">Бакранова Д. И. ИП Акт выполненых работ №17 от 15.07.2020 Договор оказания услуг №3 от 28.05.20  ПП № 90 от 15.07.2020 </t>
  </si>
  <si>
    <t>Услуги домена для сайта</t>
  </si>
  <si>
    <t>Интернет компания PS ТОО, акт выполенных работ № 015059 от 30.06.2020, ЭСФ №015059 от 13.07.2020 ПП№ 52 от 23.06.2020 согласно сч№ 2397457 от 23.06.2020</t>
  </si>
  <si>
    <t>Услуги хостинга для сайта</t>
  </si>
  <si>
    <t>Интернет компания PS ТОО, акт выполенных работ № 015059 от 30.06.2020, ЭСФ №015059 от 13.07.2020 ПП№ 52 от 23.06.2020 согласно сч№ 2397457 от 23.06.2021</t>
  </si>
  <si>
    <t xml:space="preserve">Мероприятие 3. Обучение операторов </t>
  </si>
  <si>
    <t>Услуги по обучению операторов Call center</t>
  </si>
  <si>
    <t>Мероприятие 4. Приём звонков и оказание консультации (включая обращения через web-сайт и другие каналы)</t>
  </si>
  <si>
    <t>Услуги операторов-консультантов</t>
  </si>
  <si>
    <t>Услуги операторов-консультантов (4 месяцев * 130 000 тенге)</t>
  </si>
  <si>
    <t>Услуги старшего оператора-консультанта (4 месяца*180 000)</t>
  </si>
  <si>
    <t>Услуги профильных специалистов</t>
  </si>
  <si>
    <t>Мероприятие 5. Установление и развитие партнёрских взаимоотношений с заинтересованными структурами и регулярный мониторинг и оценка эффективности деятельности проекта</t>
  </si>
  <si>
    <t>Услуги подключения виртульного call-центра</t>
  </si>
  <si>
    <t>Услуги абонентской платы за пользование виртуальным call-центром (6 месяцев * 10 000 тенге)</t>
  </si>
  <si>
    <t>Мероприятие 6. Проведение широкой PR-кампании по продвижению проекта среди населения</t>
  </si>
  <si>
    <t>Расходы по оплате работ и услуг  оказываемых юридическими и физическими лицами, в том числе:</t>
  </si>
  <si>
    <t>Услуга PR-менеджера (6 месяцев * 175 000 тенге)</t>
  </si>
  <si>
    <t>Услуги SEO-оптимизации web-сайта (4 месяца * 100 000 тенге)</t>
  </si>
  <si>
    <t>Услуги по организации пресс-конференции о старте проекта (пакетная усулуга включает: аренду зала, рассылку пресс-релизов по базе пресс-центра, аккредитацию журналистов, модерацию, видеозапись)</t>
  </si>
  <si>
    <t>Интерфакс-Казахстан Медиа рилэйшнз ТОО Договор SC/MR-38 от 22.07.2020 акт выполненных работ № 00000000020 от 06.08.2020 ЭСФ №00000000020 от 06.08.2020 ПП № 95 от 24.07.2020</t>
  </si>
  <si>
    <t>Расходы PR-кампании (реклама в популярных пабликах, таргетированная реклама, услуги дизайна), в том числе:</t>
  </si>
  <si>
    <t>Услуги таргетированной рекламы (4 месяца * 50 000 тенге)</t>
  </si>
  <si>
    <t>Услуги рекламы в популярных пабликах (4 месяца * 50 000 тенге)</t>
  </si>
  <si>
    <t>Услуги дизайна (создание графических рекламных концептов, сайта, дизайнерское оформление публикаций для сайта и соц.сетей)</t>
  </si>
  <si>
    <t>Мероприятие 7. Итоговая публичная презентация результатов проекта</t>
  </si>
  <si>
    <t>Услуги по оранизации пресс-конференции</t>
  </si>
  <si>
    <t>Расходы на служебные командировки, в том числе:</t>
  </si>
  <si>
    <t xml:space="preserve">Суточные в г. Нур-Султан  (1 командировка * 2 человека * 3 суток) </t>
  </si>
  <si>
    <t>Проживание г. Нур-Султан  (1 командировка * 2 человека * 2,5 суток)</t>
  </si>
  <si>
    <t>Проезд г. Нур-Султан   (1 командировка * 2 человека * 2 билета)</t>
  </si>
  <si>
    <t>ИТОГО</t>
  </si>
  <si>
    <t>Серік Акбота Серіккызы Акт выполненных работ № 3 от 30.07.2020  Договор № 21 от 01.07.2020 Доп согл №1 от 13.08.2020 ПП № 117 от 30.07.2020;  Байторе Асхат Жетписбайулы  Акт выполненных работ № 6 от 30.07.2020 Договор №19 от 01.07.2020г Доп согл №1 от 13.08.2020 ПП№ 114 от 30.07.2020 ; Дәулетбек Айнур Дәулетбекқызы Акт выполненных работ № 5 от 30.07.2020 Договор №18 от 01.07.2020г Доп согл №1 от 13.08.2020 ПП №116 от 30.07.2020,   Акту вып.работ №36 от 31.10.2020г. Исмаил Нурислам Оразалыулы Акт выполненных работ № 4 от 30.07.2020 Договор № 20 от 01.07.2020г Доп согл №1 от 13.08.2020 ПП № 115 от 30.07.2020</t>
  </si>
  <si>
    <t>ТОО ZETA Market, предоплата согласно сч№ RMO-2403 от 04.08.2020 ПП№ 126 от 05.08.2020 АВР №3646 от 15.10.2020 ЭСФ 1080 от 19.10.2020</t>
  </si>
  <si>
    <t>ТОО ZETA Market, предоплата согласно сч№ RMO-2403 от 04.08.2020 ПП№ 126 от 05.08.2020 АВР №3646 от 15.10.2020 ЭСФ 1080 от 19.10.2021</t>
  </si>
  <si>
    <t>ТОО ZETA Market, предоплата согласно сч№ RMO-2403 от 04.08.2020 ПП№ 126 от 05.08.2020 АВР №3646 от 15.10.2020 ЭСФ 1080 от 19.10.2022</t>
  </si>
  <si>
    <t>ТОО ZETA Market, предоплата согласно сч№ RMO-2403 от 04.08.2020 ПП№ 126 от 05.08.2020 АВР №3646 от 15.10.2020 ЭСФ 1080 от 19.10.2023</t>
  </si>
  <si>
    <t>"International Business Academy" ТОО акт выполненных работ № 00000000025 от 10.08.2020 ЭСФ 00000000028 Договор №055/IBA от 05 августа 2020 ПП№ 127 от 05.08.2020 согласно сч№ 0000000024 от 05.08.2020 Курманалиева А.Д. Договор №41  от 01.07.2020 АВР №41 от 29.10.2020 ПП№ 248 от 05.11.2020</t>
  </si>
  <si>
    <t>Региональная дирекция телекоммуникаций РДТ "Алматытелеком" - филиал АО "КАЗАХТЕЛЕКОМ" ЭСФ № 202174748 от 04.08.2020 ЭСФ № 202199032 от 05.09.2020 Договор № 10120101 от 14.07.2020 ПП № 91 от 17.07.2020 сч№ 10120101 от 16.07.2020 ПП№203 от 20.10.20  ЭСФ № 202247638 от 05.11.2020 ЭСФ №202223437 от 07.10.2020</t>
  </si>
  <si>
    <t>Региональная дирекция телекоммуникаций РДТ "Алматытелеком" - филиал АО "КАЗАХТЕЛЕКОМ" ЭСФ № 202174748 от 04.08.2020 ЭСФ № 202199032 от 05.09.2020 Договор № 10120101 от 14.07.2020 ПП № 91 от 17.07.2020 сч№ 10120101 от 16.07.2020 ЭСФ № 202247638 от 05.11.2020  ЭСФ № 202247638 от 05.11.2020 ЭСФ №202223437 от 07.10.2020 ПП№203 от 20.10.20</t>
  </si>
  <si>
    <t>Региональная дирекция телекоммуникаций РДТ "Алматытелеком" - филиал АО "КАЗАХТЕЛЕКОМ" ЭСФ № 202174748 от 04.08.2020 ЭСФ № 202199032 от 05.09.2020 Договор № 10120101 от 14.07.2020 ПП № 91 от 17.07.2020 согласно сч№ 10120101 от 16.07.2020 ЭСФ № 202247638 от 05.11.2020 ЭСФ №202223437 от 07.10.2020 ПП№203 от 20.10.20</t>
  </si>
  <si>
    <t>ПРОМЕЖУТОЧНЫЙ ОТЧЕТ О РАСХОДОВАНИИ ДЕНЕЖНЫХ СРЕДСТВ</t>
  </si>
  <si>
    <r>
      <rPr>
        <b/>
        <sz val="12"/>
        <color indexed="8"/>
        <rFont val="Times New Roman"/>
        <family val="1"/>
        <charset val="204"/>
      </rPr>
      <t>Грантополучатель:</t>
    </r>
    <r>
      <rPr>
        <sz val="12"/>
        <color indexed="8"/>
        <rFont val="Times New Roman"/>
        <family val="1"/>
        <charset val="204"/>
      </rPr>
      <t xml:space="preserve">  </t>
    </r>
    <r>
      <rPr>
        <sz val="12"/>
        <color rgb="FF000000"/>
        <rFont val="Times New Roman"/>
        <family val="1"/>
        <charset val="204"/>
      </rPr>
      <t>Общественный Фонд "Social Development Center"</t>
    </r>
  </si>
  <si>
    <r>
      <t>Тема гранта: "</t>
    </r>
    <r>
      <rPr>
        <sz val="12"/>
        <color theme="1"/>
        <rFont val="Times New Roman"/>
        <family val="1"/>
        <charset val="204"/>
      </rPr>
      <t>Организация деятельности «Горячей линии» по оказанию консультативной и практической помощи в сфере религиозных отношений"</t>
    </r>
  </si>
  <si>
    <r>
      <t xml:space="preserve">Сумма гранта: </t>
    </r>
    <r>
      <rPr>
        <sz val="12"/>
        <color theme="1"/>
        <rFont val="Times New Roman"/>
        <family val="1"/>
        <charset val="204"/>
      </rPr>
      <t>15 276 811 (пятнадцать миллионов двести семьдесят шесть тысяч восемьсот одиннадцать) тенге</t>
    </r>
  </si>
  <si>
    <t>Причина не освоения средств гранта</t>
  </si>
  <si>
    <t>Социальный налог и социальные отчисления</t>
  </si>
  <si>
    <t xml:space="preserve">Общее количество страниц отчета: _____________ 
Руководитель организации _____________
    ФИО (при его наличии)
Бухгалтер организации _____________
    ФИО (при его наличии)
Дата:
М.П. 
</t>
  </si>
  <si>
    <t>Казтурганов Б. ПП№ 53 от 25.06.2020, Трудовой Догвор № 1 от 05.01.2020, табель учета времени за май 2020, Расчетная ведомость за май 2020 Приказ о проектной команде № 3 от 29 мая 2020</t>
  </si>
  <si>
    <t xml:space="preserve">УГД Алмалинского района ПП № 64 от 26.06.2020 соц налог ПП № 65 от 26.06.2020 соц. отчисления ПП № 72 от 02.07.2020 соц налог ПП № 73 от 02.07.2020 соц отчлисления, ПП № 104 от 29.07.2020 соц. налог ПП № 105 от 29.07.2020     </t>
  </si>
  <si>
    <t>Турабаев Б. ПП№ 53 от 25.06.2020, ПП№ 54 от 26.06.2020 Трудовой договор №8 от 05.01.2020, табель учета времени за май 2020, Расчетная ведомость за май 2020 Приказ о проектной команде № 3 от 29 мая 2020</t>
  </si>
  <si>
    <t>Экономия за счет изменения рыночных цен</t>
  </si>
  <si>
    <t>2 отчет 9999,98*2</t>
  </si>
  <si>
    <t>1 отчет 4869,57+2513,32
2 отчет 4869,57*2</t>
  </si>
  <si>
    <t>Отчет № 2</t>
  </si>
  <si>
    <t>остаток 
(2-6)</t>
  </si>
  <si>
    <t>сумма
 (3+4+5)</t>
  </si>
  <si>
    <t>Игембердиева Гульнар Айдарќызы Договор №17 от 01 июня 2020 Доп согл №1 от 13.08.2020 Акт выполненных работ № 2 от 30.07.2020 Акт выполненных работ № 11 от 31.08.2020 ПП№ 118 от 30.07.2020 ПП№ 132 от 14.08.2020 ПП№ 145 от 04.09.2020 ПП№ 232 от 27.10.2020  Акта вып.работ №17 от 30.09.2020г ПП№ 238 от 02.11.2020 АВР № 34 от 31.10.2020 АВР № 47 от 30.11.2020</t>
  </si>
  <si>
    <t>Серік Акбота Серіккызы Акт выполненных работ № 7 от 31.08.2020 АВР№ 16 от 30.09.2020 Доп. Согл№ 1 от 13.08.2020  Договор № 21 от 01.07.2020 ПП№ 147 от 07.09.2020 ПП№ 174 от 01.10.2020  Акту вып.работ №16 от 30.09.2020г ПП№239 от 02.11.2020  Акту вып.работ №35 от 31.10.2020г. АВР №45 от 30.11.2020</t>
  </si>
  <si>
    <t>Байторе Асхат Жетписбайулы  Акт выполненных работ № 8 от 31.08.2020 АВР№ 15 от 30.09.2020 АВР №37 от 31.10.20.  Доп согл №1 от 13.08.2020 к Договору №19 от 01.07.2020г ПП№ 150 от 08.09.2020 АВР№43 от 30.11.2020  ,                                                                                                         Дәулетбек Айнур Дәулетбекқызы Акт выполненных работ № 10 от 31.08.2020 АВР № 14 от 30.09.20 АВР № 36 от 31.10.20 Доп согл №1 от 13.08.2020 Договор №18 от 01.07.2020г ПП№ 148 от 07.09.2020, ПП№ ПП№240 от 02.11.20.АВР № 44 от 30.11.2020                                                                                                           Исмаил Нурислам Оразалыулы Акт выполненных работ № 9 от 31.08.2020 АВР №18 от 30.09.20  АВР №33 от 31.10.20 Доп согл №1 от 13.08.2020 Договор № 20 от 01.07.2020г ПП№ 149 от 07.09.2020 ПП№ 175 от 01.10.2020 ПП№ 176 от 01.10.2020 ПП№ 177 от 01.10.2020 ПП№240 от 02.11.2020 ПП№ 214 от 02.11.2020 ПП№ 242 от 02.11.2020 АВР №46 от 30.11.2020</t>
  </si>
  <si>
    <t>АО Народный Банк выписка 07.11.2020-02.12.2020</t>
  </si>
  <si>
    <t xml:space="preserve">Бакранова Д.И. ИП Доп. Соглошение №1 от 13.08.2020 к Договору оказания услуг №3 от 28.05.20 АВР № 23 от 06.11.2020 ПП№ 259 от 06.11.2020 </t>
  </si>
  <si>
    <t>Игембердиева Гульнар Айдарќызы перечисление аванса Доп. Соглошение № 1 от 13.08.2020 к Договору № 17 от 01.06.2020 ПП№ 136 от 18.08.2020 АВР №64 от 30.11.2021 ПП№ 331 от 30.11.2020 (ИПН) ПП№ 329 от 30.11.2020 (ОПВ)  ПП№ 330 от 30.11.2020 ( ВОСМС)</t>
  </si>
  <si>
    <t>Игембердиева Гульнар Айдарќызы перечисление аванса Доп. Соглошение № 1 от 13.08.2020 к Договору № 17 от 01.06.2020 ПП№ 136 от 18.08.2020 АВР №64 от 30.11.2020 ПП№ 331 от 30.11.2020 (ИПН) ПП№ 329 от 30.11.2020 (ОПВ)  ПП№ 330 от 30.11.2020 ( ВОСМС)</t>
  </si>
  <si>
    <t xml:space="preserve"> Бакранова Д.И. ИП перечисления аванса  за SEO оптимизация сайта Доп. Согл. № 1 от 13.08.2020 к Договору № 3 от 28.05.2020 ПП № 137 от 19.08.2020 АВР № 25 от 26.11.2020</t>
  </si>
  <si>
    <t>Казтурганов Б.ПП№ 53 от 25.06.2020; ПП№ 69 от 29.06.2020;  ПП№ 101 от 27.07.2020; ПП№ 140 от 26.08.2020;  Трудовой Догвор № 1 от 05.01.2020,   табель учета времени за июнь 2020, Расчетная ведомость за июнь 2020, табель учета времени за июль Расчетная ведомость за июль 2020  табель учета времени за август 2020 Расчетная ведомость за август 2020 табель учета времени за сентябрь 2020, Расчетная ведомость за сентябрь 2020 Приказ о проектной команде № 3 от 29 мая 2020 табель учета времени за октябрь 2020 расчетна ведомость за октябрь 2020  ПП№ 231 от 30.10.2020  ПП№ 232 от 30.10.2020 Расчетная ведомость за ноябрь 2020 Табель учета рабочего времени за ноябрь 2020 ПП№ 298 от 27.11.2020</t>
  </si>
  <si>
    <t xml:space="preserve">Турабаев Б. ПП№ 69 от 29.06.2020 ПП№ 92 от 17.07.2020 ПП№ 101 от 27.07.2020 ПП№ 140 от 26.08.2020 Трудовой договор №8 от 05.01.2020табель учета времени за июнь 2020, Расчетная ведомость за июнь 2020, табель учета времени за июль Расчетная ведомость за июль 2020  табель учета времени за август 2020 Расчетная ведомость за август 20202 табель учета времени за сентябрь 2020, Расчетная ведомость за сентябрь 2020 табель учета времени за октябрь 2020 расчетная ведомость за октябрь 2020 Приказ о проектной команде № 3 от 29 мая 2020  ПП№ 231 от 30.10.2020  ПП№ 232 от 30.10.2020 ПП№ 298 от 27.11.2020  Расчетная ведомость за ноябрь 2020 Табель учета рабочего времени за ноябрь 2020 </t>
  </si>
  <si>
    <t>Лямзина Н.А. ПП№ 69 от 29.06.2020 ПП№ 101 от 27.07.2020 ПП№ 140 от 26.08.2020 Трудовой договор № 6 от 05.01.2020 табель учета времени за июнь 2020, Расчетная ведомость за июнь 2020, табель учета времени за июль Расчетная ведомость за июль 2020  табель учета времени за август 2020 Расчетная ведомость за август 20202 табель учета времени за сентябрь 2020, Расчетная ведомость за сентябрь 2020 Табель учета рабочего времени октябрь 2020 Расчетная ведомость октябрь 2020 Приказ о проектной команде № 3 от 29 мая 2020  ПП№ 232 от 30.10.2020  ПП№ 231 от 30.10.2020 ПП№ 298 от 27.11.2020  Расчетная ведомость за ноябрь 2020 Табель учета рабочего времени за ноябрь 2020</t>
  </si>
  <si>
    <t>УГД Алмалинского района  ПП№ 211 от 27.10.2020 соц налог  соц. отчисления ПП № 212 от 27.10.2020 расчетная ведомость за сентябрь расчетная ведомость за октябрь 2020 ПП№211 от 27.10.2020 ПП№212 от 27.10.2020 ПП№ 265 от 06.11.2020 ПП№266 от 06.11.2020 расчетная ведомость за ноябрь 2020 ПП№ 302 от 27.11.2020 (СН) ПП№ 303 от 27.11.2020 (СО)</t>
  </si>
  <si>
    <t xml:space="preserve">НАО "Государственная корпорация "Правительство для ПП № 66 от 26.06.2020, ПП № 74 от 02.07.2020  ПП № 106 от 29.07.2020 ПП №213 от 27.10.2020 ПП№213 от 27.10.2020 ПП№ 267 от 06.11.2020 ПП№ 304 от 27.11.2020 </t>
  </si>
  <si>
    <t>Disketa.kz ИП Оплата по счету №112 от 7.10.2020г. за услуги по обслуживанию оргтехники, ПП №202 от 20.10.2020 АВР № 777 от 24.11.2020 (12500) АВР № 797 от 01.12.2020 (4900)</t>
  </si>
  <si>
    <t>ТОО "Интернет Туризм" согласно сч№1606709798 от 30.11.2020 ПП№ 333 от 30.11.2020 АВР № 3449144 от 30.11.2020</t>
  </si>
  <si>
    <t xml:space="preserve">Экономия за счет дней без содержания 
</t>
  </si>
  <si>
    <t xml:space="preserve">Экономия за счет дней без содержания
</t>
  </si>
  <si>
    <t xml:space="preserve">Экономия зп за счет дней без содержания
</t>
  </si>
  <si>
    <t>Казтурганов Биржан ПП№334 от 02.12.2020  Авансовый отчет№2 от 04.12.2020 Лямзина Надежда ПП№ Приказ№ Авансовый отчет №1 от 04.12.2020</t>
  </si>
  <si>
    <t>Перерасход в связи с изминениями рыноченых цен</t>
  </si>
  <si>
    <t>Перерасход в связи с  1032.5 комиссия за зп (платежку приложила) 261,13 комиссия за командировочные расходы</t>
  </si>
  <si>
    <t>ТОО "Интерфакс -Казахстан Медиа рилэйшнз" ПП№ 296 от 25.11.2020 АВР№ 31 от 30.11.2020</t>
  </si>
  <si>
    <t>Отчет № 3</t>
  </si>
  <si>
    <t>1 отчет - 2576+11580,8+9,53+4034,38 + 50674 аванс
2 отчет 
732,63+12462,98+32668,05 (19 064,66 аванс на лицевом счету, 602,78 ошибочно пердоставлено во 2 фин. Отчете)</t>
  </si>
  <si>
    <t xml:space="preserve">Казтурганов Б. Кашанова Альфия Талгатовна ИП Фискальный чек№00000003 от 03.12.20 ПКО№06 СФ№06 от 04.12.20 АВР№6 от 04.12.20 Договор аренды№ 06 от 02.12.20  Лямзина Н. Чернышев Федор Анатольевич ИП Квитанция №03033 фискальный чек№0018F СФ№03033 от 04.12.20 АВР №03033 от 04.12.20 Договор найма №03033 от 02.12.20   Приказ №16 от 30.11.2020 ПП№ 334 от 02.12.2020 </t>
  </si>
  <si>
    <t xml:space="preserve">(Бердибеков, Ермаханов) 42000 тенге ИПН  перечислен в ноябре
21 000 тенге ОПВ   перечислен в ноябре ВОСМС 4 200 тенге в ноябре </t>
  </si>
  <si>
    <t>ВОСМС 55 тенге удержено Серик Акбота</t>
  </si>
  <si>
    <t>Перечисены в ноябре
ИПН (20 000*2)            ОПВ(10 000*2) ВОСМС(2000*2)</t>
  </si>
  <si>
    <t>Тыныштықов Асланбек Сағынайұлы Договор №28  от 01.07.2020 акту вып. работ №28 от 22.10.2020г 109200 ПП №209 от 27.10.2020, АВР №73 от 30.11.2020 ПП №332 от 30.11.2020                                                                                                             Саден Аблай Шөптібайұлы Договор №31  от 01.07.2020 Акта вып. работ №31 от 22.10.2020г.159 600 ПП№ 219 от 27.10.2020, АВР №78 от 30.11.2020 ПП№ 325 от 30.11.2020                                                            Таджибаев Серик Кажмуханович Договор №30  от 01.07.2020 Акта вып. работ №27 от 22.10.2020г. 79 800 ПП№220 от 27.10.2020, АВР № 72 от 30.11.2020 ПП№ 327 от 30.11.2020                                   Досбергенова Лаура Амантаевна Договор №23  от 01.07.2020 Акта вып. работ №23 от 22.10.2020г. 75600 ПП№ 221 от 27.10.2020, АВР № 69 от 30.11.2020 ПП№ 321 от 30.11.2020                                                                                                       Сейлханов Нурбол Сарсенович Договор №32  от 01.07.2020 Акта вып. работ №25 от 22.10.2020г 84000 ПП№222 от 27.10.2020 АВР № 71 от 30.11.2020 ПП№ 326 от 30.11.2020                                      Айдосова Жанерке Кошкаровна Договор №24  от 01.07.2020 Акта вып. работ №21 от 22.10.2020г. 33600 ПП№223 от 27.10.2020 АВР №67 от 30.11.2020 ПП№ 319 от 30.11.2020                                         Молдашәріп Қадыржан Ғалымжанұлы Договор №38  от 01.07.2020 Акта вып. работ №30 от 22.10.2020г 50400 ПП№ 224 от 27.10.2020 АВР № 77 от 30.11.2020 ПП№ 324 от 30.11.2020                                                                                                           Берикбаев Елнар Галымжанович Договор №25  от 01.07.2020 Акта вып. работ №19 от 22.10.2020г 92400 ПП№ 233 от 30.10.2020 АВР№ 66 от 30.11.2020 ПП№ 320 от 30.11.20                                                                                                                                                           Кантарбаева Жанна Уринбасаровна Договор №27  от 01.07.2020 Акта вып. работ №24 от 22.10.2020г 33600 ПП№ 235 от 30.10.20 АВР №70 от 30.11.2020 ПП№ 323 от 30.11.2020                                            Адилгазы Серикхан  Договор №34  от 01.07.2020 Акта вып. работ №22 от 22.10.2020г. 75600 ПП№ 236 от 30.10.2020 АВР № 68 от 30.11.2020 ПП№ 318 от 30.11.2020                                                  Стамбакиев Нуржан Жаксылыкович Договор №29  от 01.07.2020 Акта вып. работ №26 от 22.10.2020г 84000 ПП№ 237 от 30.10.2020 АВР№ 65 от 30.11.2020 ПП№ 337 от 30.11.2020                                                                                                                                                                                                                Ермаханов Кенжебай Әділбекұлы АВР№ 39 от 29.10.2020 Договор №34 от 12.10.2020 АВР № 79 от 30.11.2020 ПП№ 322 от 30.11.2020                                                           Шакимова Лола Сергеевна Договор№ 22 от 01.07.2020 АВР№ 29 от 30.11.2020 ПП№ 328 от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</si>
</sst>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 _₽_-;\-* #,##0\ _₽_-;_-* &quot;-&quot;\ _₽_-;_-@_-"/>
    <numFmt numFmtId="165" formatCode="_-* #,##0.00\ _₽_-;\-* #,##0.00\ _₽_-;_-* &quot;-&quot;??\ _₽_-;_-@_-"/>
  </numFmts>
  <fonts count="11" x14ac:knownFonts="1">
    <font>
      <sz val="11"/>
      <color theme="1"/>
      <name val="Calibri"/>
      <family val="2"/>
      <scheme val="minor"/>
    </font>
    <font>
      <sz val="11"/>
      <color theme="1"/>
      <name val="Calibri"/>
      <family val="2"/>
      <scheme val="minor"/>
    </font>
    <font>
      <b/>
      <sz val="12"/>
      <color theme="1"/>
      <name val="Times New Roman"/>
      <family val="1"/>
      <charset val="204"/>
    </font>
    <font>
      <b/>
      <sz val="12"/>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sz val="8"/>
      <name val="Calibri"/>
      <family val="2"/>
      <scheme val="minor"/>
    </font>
    <font>
      <sz val="12"/>
      <color indexed="8"/>
      <name val="Times New Roman"/>
      <family val="1"/>
      <charset val="204"/>
    </font>
    <font>
      <b/>
      <sz val="12"/>
      <color indexed="8"/>
      <name val="Times New Roman"/>
      <family val="1"/>
      <charset val="204"/>
    </font>
    <font>
      <sz val="10"/>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 fontId="2" fillId="0" borderId="1" xfId="0" applyNumberFormat="1" applyFont="1" applyFill="1" applyBorder="1" applyAlignment="1">
      <alignment vertical="center" wrapText="1"/>
    </xf>
    <xf numFmtId="165" fontId="4" fillId="0" borderId="1" xfId="1" applyNumberFormat="1" applyFont="1" applyFill="1" applyBorder="1" applyAlignment="1">
      <alignment horizontal="right" vertical="center"/>
    </xf>
    <xf numFmtId="165" fontId="6" fillId="0" borderId="1" xfId="0" applyNumberFormat="1" applyFont="1" applyFill="1" applyBorder="1" applyAlignment="1">
      <alignment horizontal="center" vertical="center"/>
    </xf>
    <xf numFmtId="165" fontId="2" fillId="0" borderId="1" xfId="0" applyNumberFormat="1" applyFont="1" applyFill="1" applyBorder="1" applyAlignment="1">
      <alignment horizontal="right" vertical="center"/>
    </xf>
    <xf numFmtId="165" fontId="6" fillId="0" borderId="1" xfId="0" applyNumberFormat="1" applyFont="1" applyFill="1" applyBorder="1" applyAlignment="1">
      <alignment horizontal="right" vertical="center"/>
    </xf>
    <xf numFmtId="0" fontId="6" fillId="0" borderId="1" xfId="0" applyFont="1" applyFill="1" applyBorder="1" applyAlignment="1">
      <alignment horizontal="justify" vertical="center" wrapText="1"/>
    </xf>
    <xf numFmtId="0" fontId="6" fillId="0" borderId="0" xfId="0" applyFont="1" applyFill="1"/>
    <xf numFmtId="0" fontId="6" fillId="0" borderId="0" xfId="0" applyFont="1" applyFill="1" applyAlignment="1">
      <alignment vertical="center"/>
    </xf>
    <xf numFmtId="0" fontId="6" fillId="0" borderId="0" xfId="0" applyFont="1" applyFill="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xf>
    <xf numFmtId="165" fontId="2" fillId="0" borderId="1" xfId="0" applyNumberFormat="1" applyFont="1" applyFill="1" applyBorder="1" applyAlignment="1">
      <alignment vertical="center"/>
    </xf>
    <xf numFmtId="0" fontId="6" fillId="0" borderId="1" xfId="0" applyFont="1" applyFill="1" applyBorder="1" applyAlignment="1">
      <alignment vertical="top"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vertical="center"/>
    </xf>
    <xf numFmtId="0" fontId="4" fillId="0" borderId="1" xfId="0" applyFont="1" applyFill="1" applyBorder="1" applyAlignment="1">
      <alignment vertical="top" wrapText="1"/>
    </xf>
    <xf numFmtId="0" fontId="6" fillId="0" borderId="1" xfId="0" applyFont="1" applyFill="1" applyBorder="1" applyAlignment="1">
      <alignment vertical="center" wrapText="1"/>
    </xf>
    <xf numFmtId="165" fontId="2" fillId="0" borderId="1" xfId="0" applyNumberFormat="1"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wrapText="1"/>
    </xf>
    <xf numFmtId="164" fontId="6" fillId="0" borderId="0" xfId="0" applyNumberFormat="1" applyFont="1" applyFill="1"/>
    <xf numFmtId="0" fontId="2" fillId="0" borderId="0" xfId="0" applyFont="1" applyFill="1" applyAlignment="1">
      <alignment horizontal="center" vertical="center" wrapText="1"/>
    </xf>
    <xf numFmtId="165" fontId="6" fillId="0" borderId="0" xfId="0" applyNumberFormat="1" applyFont="1" applyFill="1" applyAlignment="1">
      <alignment horizontal="right" vertical="center"/>
    </xf>
    <xf numFmtId="165" fontId="6" fillId="0" borderId="0" xfId="0" applyNumberFormat="1" applyFont="1" applyFill="1" applyAlignment="1">
      <alignment horizontal="center" vertical="center"/>
    </xf>
    <xf numFmtId="165" fontId="6" fillId="0" borderId="0" xfId="0" applyNumberFormat="1" applyFont="1" applyFill="1"/>
    <xf numFmtId="0" fontId="6" fillId="0" borderId="0" xfId="0" applyFont="1" applyFill="1" applyAlignment="1">
      <alignment vertical="top" wrapText="1"/>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Fill="1" applyAlignment="1">
      <alignment horizontal="center"/>
    </xf>
    <xf numFmtId="0" fontId="6" fillId="0" borderId="1" xfId="0" applyFont="1" applyFill="1" applyBorder="1" applyAlignment="1">
      <alignment vertical="center"/>
    </xf>
    <xf numFmtId="0" fontId="10" fillId="0" borderId="1" xfId="0" applyFont="1" applyFill="1" applyBorder="1" applyAlignment="1">
      <alignment vertical="top" wrapText="1"/>
    </xf>
    <xf numFmtId="0" fontId="6" fillId="0" borderId="1" xfId="0" applyFont="1" applyFill="1" applyBorder="1" applyAlignment="1">
      <alignment horizont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left" vertical="center"/>
    </xf>
    <xf numFmtId="0" fontId="2" fillId="0" borderId="0" xfId="0" applyFont="1" applyFill="1" applyAlignment="1">
      <alignment horizontal="left" vertical="center"/>
    </xf>
    <xf numFmtId="0" fontId="2" fillId="0" borderId="2" xfId="0" applyFont="1" applyFill="1" applyBorder="1" applyAlignment="1">
      <alignment horizontal="left"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1"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justify" vertical="center" wrapText="1"/>
    </xf>
    <xf numFmtId="1" fontId="6"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8"/>
  <sheetViews>
    <sheetView tabSelected="1" view="pageBreakPreview" topLeftCell="C62" zoomScale="80" zoomScaleNormal="100" zoomScaleSheetLayoutView="80" workbookViewId="0">
      <selection activeCell="I77" sqref="I77"/>
    </sheetView>
  </sheetViews>
  <sheetFormatPr defaultColWidth="9.140625" defaultRowHeight="15.75" x14ac:dyDescent="0.25"/>
  <cols>
    <col min="1" max="1" width="3.85546875" style="36" customWidth="1"/>
    <col min="2" max="2" width="52.140625" style="9" customWidth="1"/>
    <col min="3" max="3" width="19" style="30" customWidth="1"/>
    <col min="4" max="4" width="17.85546875" style="31" customWidth="1"/>
    <col min="5" max="6" width="17.5703125" style="31" customWidth="1"/>
    <col min="7" max="7" width="19.42578125" style="9" bestFit="1" customWidth="1"/>
    <col min="8" max="8" width="18" style="32" bestFit="1" customWidth="1"/>
    <col min="9" max="9" width="73.140625" style="33" customWidth="1"/>
    <col min="10" max="10" width="23.140625" style="9" customWidth="1"/>
    <col min="11" max="11" width="9.140625" style="9"/>
    <col min="12" max="12" width="12.42578125" style="9" bestFit="1" customWidth="1"/>
    <col min="13" max="16384" width="9.140625" style="9"/>
  </cols>
  <sheetData>
    <row r="1" spans="1:10" ht="28.5" customHeight="1" x14ac:dyDescent="0.25">
      <c r="A1" s="43" t="s">
        <v>94</v>
      </c>
      <c r="B1" s="43"/>
      <c r="C1" s="43"/>
      <c r="D1" s="43"/>
      <c r="E1" s="43"/>
      <c r="F1" s="43"/>
      <c r="G1" s="43"/>
      <c r="H1" s="43"/>
      <c r="I1" s="43"/>
      <c r="J1" s="43"/>
    </row>
    <row r="2" spans="1:10" s="10" customFormat="1" x14ac:dyDescent="0.25">
      <c r="A2" s="44" t="s">
        <v>95</v>
      </c>
      <c r="B2" s="44"/>
      <c r="C2" s="44"/>
      <c r="D2" s="44"/>
      <c r="E2" s="44"/>
      <c r="F2" s="44"/>
      <c r="G2" s="44"/>
      <c r="H2" s="44"/>
      <c r="I2" s="44"/>
      <c r="J2" s="44"/>
    </row>
    <row r="3" spans="1:10" s="11" customFormat="1" x14ac:dyDescent="0.25">
      <c r="A3" s="45" t="s">
        <v>96</v>
      </c>
      <c r="B3" s="45"/>
      <c r="C3" s="45"/>
      <c r="D3" s="45"/>
      <c r="E3" s="45"/>
      <c r="F3" s="45"/>
      <c r="G3" s="45"/>
      <c r="H3" s="45"/>
      <c r="I3" s="45"/>
      <c r="J3" s="45"/>
    </row>
    <row r="4" spans="1:10" s="11" customFormat="1" ht="18.75" customHeight="1" x14ac:dyDescent="0.25">
      <c r="A4" s="46" t="s">
        <v>97</v>
      </c>
      <c r="B4" s="46"/>
      <c r="C4" s="46"/>
      <c r="D4" s="46"/>
      <c r="E4" s="46"/>
      <c r="F4" s="46"/>
      <c r="G4" s="46"/>
      <c r="H4" s="46"/>
      <c r="I4" s="46"/>
      <c r="J4" s="46"/>
    </row>
    <row r="5" spans="1:10" ht="47.25" x14ac:dyDescent="0.25">
      <c r="A5" s="12" t="s">
        <v>0</v>
      </c>
      <c r="B5" s="12" t="s">
        <v>1</v>
      </c>
      <c r="C5" s="13" t="s">
        <v>2</v>
      </c>
      <c r="D5" s="13" t="s">
        <v>3</v>
      </c>
      <c r="E5" s="12" t="s">
        <v>107</v>
      </c>
      <c r="F5" s="12" t="s">
        <v>132</v>
      </c>
      <c r="G5" s="14" t="s">
        <v>109</v>
      </c>
      <c r="H5" s="14" t="s">
        <v>108</v>
      </c>
      <c r="I5" s="15" t="s">
        <v>4</v>
      </c>
      <c r="J5" s="12" t="s">
        <v>98</v>
      </c>
    </row>
    <row r="6" spans="1:10" s="17" customFormat="1" x14ac:dyDescent="0.25">
      <c r="A6" s="12"/>
      <c r="B6" s="12">
        <v>1</v>
      </c>
      <c r="C6" s="16">
        <v>2</v>
      </c>
      <c r="D6" s="12">
        <v>3</v>
      </c>
      <c r="E6" s="16">
        <v>4</v>
      </c>
      <c r="F6" s="16">
        <v>5</v>
      </c>
      <c r="G6" s="12">
        <v>6</v>
      </c>
      <c r="H6" s="16">
        <v>7</v>
      </c>
      <c r="I6" s="15">
        <v>8</v>
      </c>
      <c r="J6" s="16">
        <v>9</v>
      </c>
    </row>
    <row r="7" spans="1:10" x14ac:dyDescent="0.25">
      <c r="A7" s="12">
        <v>1</v>
      </c>
      <c r="B7" s="51" t="s">
        <v>5</v>
      </c>
      <c r="C7" s="6">
        <f>C8+C14+C17+C18+C19+C28+C15+C16</f>
        <v>4780772</v>
      </c>
      <c r="D7" s="6">
        <f t="shared" ref="D7:E7" si="0">D8+D14+D17+D18+D19+D28+D15+D16</f>
        <v>3177960.65</v>
      </c>
      <c r="E7" s="6">
        <f t="shared" si="0"/>
        <v>1450377.7</v>
      </c>
      <c r="F7" s="6">
        <f>F8+F14+F17+F18+F19+F28+F15+F16</f>
        <v>13750.83</v>
      </c>
      <c r="G7" s="18">
        <f>D7+E7+F7</f>
        <v>4642089.18</v>
      </c>
      <c r="H7" s="18">
        <f>C7-G7</f>
        <v>138682.8200000003</v>
      </c>
      <c r="I7" s="19"/>
      <c r="J7" s="20"/>
    </row>
    <row r="8" spans="1:10" x14ac:dyDescent="0.25">
      <c r="A8" s="12"/>
      <c r="B8" s="52" t="s">
        <v>6</v>
      </c>
      <c r="C8" s="6">
        <f>SUM(C9:C13)</f>
        <v>3978888</v>
      </c>
      <c r="D8" s="6">
        <f t="shared" ref="D8:F8" si="1">SUM(D9:D13)</f>
        <v>2576864</v>
      </c>
      <c r="E8" s="6">
        <f>SUM(E9:E13)</f>
        <v>1280000</v>
      </c>
      <c r="F8" s="6">
        <f t="shared" si="1"/>
        <v>0</v>
      </c>
      <c r="G8" s="18">
        <f>D8+E8+F8</f>
        <v>3856864</v>
      </c>
      <c r="H8" s="18">
        <f>C8-G8</f>
        <v>122024</v>
      </c>
      <c r="I8" s="19"/>
      <c r="J8" s="20"/>
    </row>
    <row r="9" spans="1:10" ht="47.25" x14ac:dyDescent="0.25">
      <c r="A9" s="21"/>
      <c r="B9" s="53" t="s">
        <v>7</v>
      </c>
      <c r="C9" s="7">
        <v>69444</v>
      </c>
      <c r="D9" s="5">
        <v>69444</v>
      </c>
      <c r="E9" s="5">
        <v>0</v>
      </c>
      <c r="F9" s="5">
        <v>0</v>
      </c>
      <c r="G9" s="22">
        <f t="shared" ref="G9:G70" si="2">D9+E9+F9</f>
        <v>69444</v>
      </c>
      <c r="H9" s="22">
        <f t="shared" ref="H9:H71" si="3">C9-G9</f>
        <v>0</v>
      </c>
      <c r="I9" s="23" t="s">
        <v>101</v>
      </c>
      <c r="J9" s="24"/>
    </row>
    <row r="10" spans="1:10" ht="175.5" customHeight="1" x14ac:dyDescent="0.25">
      <c r="A10" s="21"/>
      <c r="B10" s="53" t="s">
        <v>7</v>
      </c>
      <c r="C10" s="7">
        <v>1500000</v>
      </c>
      <c r="D10" s="5">
        <v>937500</v>
      </c>
      <c r="E10" s="5">
        <f>250000*2</f>
        <v>500000</v>
      </c>
      <c r="F10" s="5">
        <v>0</v>
      </c>
      <c r="G10" s="22">
        <f t="shared" si="2"/>
        <v>1437500</v>
      </c>
      <c r="H10" s="22">
        <f t="shared" si="3"/>
        <v>62500</v>
      </c>
      <c r="I10" s="23" t="s">
        <v>118</v>
      </c>
      <c r="J10" s="24" t="s">
        <v>125</v>
      </c>
    </row>
    <row r="11" spans="1:10" ht="156" customHeight="1" x14ac:dyDescent="0.25">
      <c r="A11" s="21"/>
      <c r="B11" s="53" t="s">
        <v>8</v>
      </c>
      <c r="C11" s="7">
        <v>840000</v>
      </c>
      <c r="D11" s="5">
        <v>560000</v>
      </c>
      <c r="E11" s="5">
        <f>140000*2</f>
        <v>280000</v>
      </c>
      <c r="F11" s="5">
        <v>0</v>
      </c>
      <c r="G11" s="22">
        <f t="shared" si="2"/>
        <v>840000</v>
      </c>
      <c r="H11" s="22">
        <f t="shared" si="3"/>
        <v>0</v>
      </c>
      <c r="I11" s="19" t="s">
        <v>120</v>
      </c>
      <c r="J11" s="24"/>
    </row>
    <row r="12" spans="1:10" ht="48" customHeight="1" x14ac:dyDescent="0.25">
      <c r="A12" s="21"/>
      <c r="B12" s="1" t="s">
        <v>9</v>
      </c>
      <c r="C12" s="7">
        <v>69444</v>
      </c>
      <c r="D12" s="5">
        <v>69444</v>
      </c>
      <c r="E12" s="5">
        <v>0</v>
      </c>
      <c r="F12" s="5">
        <v>0</v>
      </c>
      <c r="G12" s="22">
        <f t="shared" si="2"/>
        <v>69444</v>
      </c>
      <c r="H12" s="22">
        <f t="shared" si="3"/>
        <v>0</v>
      </c>
      <c r="I12" s="19" t="s">
        <v>103</v>
      </c>
      <c r="J12" s="24"/>
    </row>
    <row r="13" spans="1:10" ht="143.25" customHeight="1" x14ac:dyDescent="0.25">
      <c r="A13" s="21"/>
      <c r="B13" s="1" t="s">
        <v>9</v>
      </c>
      <c r="C13" s="7">
        <v>1500000</v>
      </c>
      <c r="D13" s="5">
        <f>1009920-69444</f>
        <v>940476</v>
      </c>
      <c r="E13" s="5">
        <f>250000*2</f>
        <v>500000</v>
      </c>
      <c r="F13" s="5">
        <v>0</v>
      </c>
      <c r="G13" s="22">
        <f t="shared" si="2"/>
        <v>1440476</v>
      </c>
      <c r="H13" s="22">
        <f t="shared" si="3"/>
        <v>59524</v>
      </c>
      <c r="I13" s="19" t="s">
        <v>119</v>
      </c>
      <c r="J13" s="24" t="s">
        <v>126</v>
      </c>
    </row>
    <row r="14" spans="1:10" ht="78.75" customHeight="1" x14ac:dyDescent="0.25">
      <c r="A14" s="12"/>
      <c r="B14" s="51" t="s">
        <v>10</v>
      </c>
      <c r="C14" s="6">
        <v>11763</v>
      </c>
      <c r="D14" s="25">
        <v>11744</v>
      </c>
      <c r="E14" s="25">
        <v>0</v>
      </c>
      <c r="F14" s="5">
        <v>0</v>
      </c>
      <c r="G14" s="18">
        <f t="shared" si="2"/>
        <v>11744</v>
      </c>
      <c r="H14" s="18">
        <f t="shared" si="3"/>
        <v>19</v>
      </c>
      <c r="I14" s="19" t="s">
        <v>102</v>
      </c>
      <c r="J14" s="40" t="s">
        <v>127</v>
      </c>
    </row>
    <row r="15" spans="1:10" ht="94.5" x14ac:dyDescent="0.25">
      <c r="A15" s="12"/>
      <c r="B15" s="2" t="s">
        <v>99</v>
      </c>
      <c r="C15" s="6">
        <v>324678</v>
      </c>
      <c r="D15" s="25">
        <v>206134</v>
      </c>
      <c r="E15" s="25">
        <f>33953+33953+20160+20160</f>
        <v>108226</v>
      </c>
      <c r="F15" s="5">
        <v>0</v>
      </c>
      <c r="G15" s="18">
        <f t="shared" si="2"/>
        <v>314360</v>
      </c>
      <c r="H15" s="18">
        <f t="shared" si="3"/>
        <v>10318</v>
      </c>
      <c r="I15" s="19" t="s">
        <v>121</v>
      </c>
      <c r="J15" s="42"/>
    </row>
    <row r="16" spans="1:10" ht="31.5" x14ac:dyDescent="0.25">
      <c r="A16" s="12"/>
      <c r="B16" s="2" t="s">
        <v>11</v>
      </c>
      <c r="C16" s="6">
        <v>2778</v>
      </c>
      <c r="D16" s="25">
        <v>2778</v>
      </c>
      <c r="E16" s="25">
        <v>0</v>
      </c>
      <c r="F16" s="5">
        <v>0</v>
      </c>
      <c r="G16" s="18">
        <f t="shared" si="2"/>
        <v>2778</v>
      </c>
      <c r="H16" s="18">
        <f t="shared" si="3"/>
        <v>0</v>
      </c>
      <c r="I16" s="47" t="s">
        <v>122</v>
      </c>
      <c r="J16" s="49" t="s">
        <v>127</v>
      </c>
    </row>
    <row r="17" spans="1:10" ht="35.1" customHeight="1" x14ac:dyDescent="0.25">
      <c r="A17" s="12"/>
      <c r="B17" s="2" t="s">
        <v>11</v>
      </c>
      <c r="C17" s="6">
        <f>79578-2778</f>
        <v>76800</v>
      </c>
      <c r="D17" s="25">
        <f>51538-D16</f>
        <v>48760</v>
      </c>
      <c r="E17" s="25">
        <f>12800+12800</f>
        <v>25600</v>
      </c>
      <c r="F17" s="5">
        <v>0</v>
      </c>
      <c r="G17" s="18">
        <f t="shared" si="2"/>
        <v>74360</v>
      </c>
      <c r="H17" s="18">
        <f t="shared" si="3"/>
        <v>2440</v>
      </c>
      <c r="I17" s="48"/>
      <c r="J17" s="50"/>
    </row>
    <row r="18" spans="1:10" ht="110.25" x14ac:dyDescent="0.25">
      <c r="A18" s="12"/>
      <c r="B18" s="54" t="s">
        <v>12</v>
      </c>
      <c r="C18" s="6">
        <v>56525</v>
      </c>
      <c r="D18" s="25">
        <v>23939.65</v>
      </c>
      <c r="E18" s="25">
        <v>19151.7</v>
      </c>
      <c r="F18" s="25">
        <v>13750.83</v>
      </c>
      <c r="G18" s="18">
        <f>D18+E18+F18</f>
        <v>56842.180000000008</v>
      </c>
      <c r="H18" s="18">
        <f t="shared" si="3"/>
        <v>-317.18000000000757</v>
      </c>
      <c r="I18" s="19" t="s">
        <v>113</v>
      </c>
      <c r="J18" s="27" t="s">
        <v>130</v>
      </c>
    </row>
    <row r="19" spans="1:10" ht="63" x14ac:dyDescent="0.25">
      <c r="A19" s="12"/>
      <c r="B19" s="3" t="s">
        <v>13</v>
      </c>
      <c r="C19" s="6">
        <f>SUM(C20:C27)</f>
        <v>311940</v>
      </c>
      <c r="D19" s="6">
        <f t="shared" ref="D19:F19" si="4">SUM(D20:D27)</f>
        <v>307741</v>
      </c>
      <c r="E19" s="6">
        <f t="shared" si="4"/>
        <v>0</v>
      </c>
      <c r="F19" s="6">
        <f t="shared" si="4"/>
        <v>0</v>
      </c>
      <c r="G19" s="18">
        <f t="shared" si="2"/>
        <v>307741</v>
      </c>
      <c r="H19" s="18">
        <f t="shared" si="3"/>
        <v>4199</v>
      </c>
      <c r="I19" s="19"/>
      <c r="J19" s="26"/>
    </row>
    <row r="20" spans="1:10" ht="47.25" x14ac:dyDescent="0.25">
      <c r="A20" s="21"/>
      <c r="B20" s="1" t="s">
        <v>14</v>
      </c>
      <c r="C20" s="4">
        <v>25000</v>
      </c>
      <c r="D20" s="5">
        <v>24950</v>
      </c>
      <c r="E20" s="5">
        <v>0</v>
      </c>
      <c r="F20" s="5">
        <v>0</v>
      </c>
      <c r="G20" s="22">
        <f t="shared" si="2"/>
        <v>24950</v>
      </c>
      <c r="H20" s="22">
        <f t="shared" si="3"/>
        <v>50</v>
      </c>
      <c r="I20" s="19" t="s">
        <v>15</v>
      </c>
      <c r="J20" s="40" t="s">
        <v>104</v>
      </c>
    </row>
    <row r="21" spans="1:10" ht="47.25" x14ac:dyDescent="0.25">
      <c r="A21" s="21"/>
      <c r="B21" s="1" t="s">
        <v>16</v>
      </c>
      <c r="C21" s="4">
        <v>20000</v>
      </c>
      <c r="D21" s="5">
        <v>17941</v>
      </c>
      <c r="E21" s="5">
        <v>0</v>
      </c>
      <c r="F21" s="5">
        <v>0</v>
      </c>
      <c r="G21" s="22">
        <f t="shared" si="2"/>
        <v>17941</v>
      </c>
      <c r="H21" s="22">
        <f t="shared" si="3"/>
        <v>2059</v>
      </c>
      <c r="I21" s="19" t="s">
        <v>17</v>
      </c>
      <c r="J21" s="41"/>
    </row>
    <row r="22" spans="1:10" ht="47.25" x14ac:dyDescent="0.25">
      <c r="A22" s="21"/>
      <c r="B22" s="1" t="s">
        <v>18</v>
      </c>
      <c r="C22" s="4">
        <v>9000</v>
      </c>
      <c r="D22" s="5">
        <v>8970</v>
      </c>
      <c r="E22" s="5">
        <v>0</v>
      </c>
      <c r="F22" s="5">
        <v>0</v>
      </c>
      <c r="G22" s="22">
        <f t="shared" si="2"/>
        <v>8970</v>
      </c>
      <c r="H22" s="22">
        <f t="shared" si="3"/>
        <v>30</v>
      </c>
      <c r="I22" s="19" t="s">
        <v>19</v>
      </c>
      <c r="J22" s="41"/>
    </row>
    <row r="23" spans="1:10" ht="63" x14ac:dyDescent="0.25">
      <c r="A23" s="21"/>
      <c r="B23" s="1" t="s">
        <v>20</v>
      </c>
      <c r="C23" s="4">
        <v>33000</v>
      </c>
      <c r="D23" s="5">
        <v>30990</v>
      </c>
      <c r="E23" s="5">
        <v>0</v>
      </c>
      <c r="F23" s="5">
        <v>0</v>
      </c>
      <c r="G23" s="22">
        <f t="shared" si="2"/>
        <v>30990</v>
      </c>
      <c r="H23" s="22">
        <f t="shared" si="3"/>
        <v>2010</v>
      </c>
      <c r="I23" s="19" t="s">
        <v>21</v>
      </c>
      <c r="J23" s="41"/>
    </row>
    <row r="24" spans="1:10" ht="47.25" x14ac:dyDescent="0.25">
      <c r="A24" s="21"/>
      <c r="B24" s="1" t="s">
        <v>22</v>
      </c>
      <c r="C24" s="4">
        <v>50000</v>
      </c>
      <c r="D24" s="5">
        <f>19980+19980+9990</f>
        <v>49950</v>
      </c>
      <c r="E24" s="5">
        <v>0</v>
      </c>
      <c r="F24" s="5">
        <v>0</v>
      </c>
      <c r="G24" s="22">
        <f t="shared" si="2"/>
        <v>49950</v>
      </c>
      <c r="H24" s="22">
        <f t="shared" si="3"/>
        <v>50</v>
      </c>
      <c r="I24" s="19" t="s">
        <v>23</v>
      </c>
      <c r="J24" s="42"/>
    </row>
    <row r="25" spans="1:10" ht="47.25" x14ac:dyDescent="0.25">
      <c r="A25" s="21"/>
      <c r="B25" s="1" t="s">
        <v>24</v>
      </c>
      <c r="C25" s="4">
        <v>50990</v>
      </c>
      <c r="D25" s="5">
        <v>50990</v>
      </c>
      <c r="E25" s="5">
        <v>0</v>
      </c>
      <c r="F25" s="5">
        <v>0</v>
      </c>
      <c r="G25" s="22">
        <f t="shared" si="2"/>
        <v>50990</v>
      </c>
      <c r="H25" s="22">
        <f t="shared" si="3"/>
        <v>0</v>
      </c>
      <c r="I25" s="19" t="s">
        <v>25</v>
      </c>
      <c r="J25" s="26"/>
    </row>
    <row r="26" spans="1:10" ht="47.25" x14ac:dyDescent="0.25">
      <c r="A26" s="21"/>
      <c r="B26" s="1" t="s">
        <v>26</v>
      </c>
      <c r="C26" s="4">
        <v>27990</v>
      </c>
      <c r="D26" s="5">
        <v>27990</v>
      </c>
      <c r="E26" s="5">
        <v>0</v>
      </c>
      <c r="F26" s="5">
        <v>0</v>
      </c>
      <c r="G26" s="22">
        <f t="shared" si="2"/>
        <v>27990</v>
      </c>
      <c r="H26" s="22">
        <f t="shared" si="3"/>
        <v>0</v>
      </c>
      <c r="I26" s="19" t="s">
        <v>23</v>
      </c>
      <c r="J26" s="26"/>
    </row>
    <row r="27" spans="1:10" ht="47.25" x14ac:dyDescent="0.25">
      <c r="A27" s="21"/>
      <c r="B27" s="1" t="s">
        <v>27</v>
      </c>
      <c r="C27" s="4">
        <v>95960</v>
      </c>
      <c r="D27" s="5">
        <v>95960</v>
      </c>
      <c r="E27" s="5">
        <v>0</v>
      </c>
      <c r="F27" s="5">
        <v>0</v>
      </c>
      <c r="G27" s="22">
        <f t="shared" si="2"/>
        <v>95960</v>
      </c>
      <c r="H27" s="22">
        <f t="shared" si="3"/>
        <v>0</v>
      </c>
      <c r="I27" s="19" t="s">
        <v>23</v>
      </c>
      <c r="J27" s="26"/>
    </row>
    <row r="28" spans="1:10" x14ac:dyDescent="0.25">
      <c r="A28" s="12"/>
      <c r="B28" s="2" t="s">
        <v>28</v>
      </c>
      <c r="C28" s="6">
        <f>C29</f>
        <v>17400</v>
      </c>
      <c r="D28" s="6">
        <f t="shared" ref="D28:F28" si="5">D29</f>
        <v>0</v>
      </c>
      <c r="E28" s="6">
        <f t="shared" si="5"/>
        <v>17400</v>
      </c>
      <c r="F28" s="6">
        <f t="shared" si="5"/>
        <v>0</v>
      </c>
      <c r="G28" s="18">
        <f t="shared" si="2"/>
        <v>17400</v>
      </c>
      <c r="H28" s="18">
        <f t="shared" si="3"/>
        <v>0</v>
      </c>
      <c r="I28" s="19"/>
      <c r="J28" s="26"/>
    </row>
    <row r="29" spans="1:10" ht="47.25" x14ac:dyDescent="0.25">
      <c r="A29" s="21"/>
      <c r="B29" s="1" t="s">
        <v>29</v>
      </c>
      <c r="C29" s="7">
        <v>17400</v>
      </c>
      <c r="D29" s="5">
        <v>0</v>
      </c>
      <c r="E29" s="5">
        <v>17400</v>
      </c>
      <c r="F29" s="5">
        <v>0</v>
      </c>
      <c r="G29" s="22">
        <f t="shared" si="2"/>
        <v>17400</v>
      </c>
      <c r="H29" s="22">
        <f t="shared" si="3"/>
        <v>0</v>
      </c>
      <c r="I29" s="19" t="s">
        <v>123</v>
      </c>
      <c r="J29" s="24"/>
    </row>
    <row r="30" spans="1:10" ht="31.5" x14ac:dyDescent="0.25">
      <c r="A30" s="12">
        <v>2</v>
      </c>
      <c r="B30" s="3" t="s">
        <v>30</v>
      </c>
      <c r="C30" s="6">
        <f>SUM(C31:C41)</f>
        <v>1563115</v>
      </c>
      <c r="D30" s="6">
        <f t="shared" ref="D30:E30" si="6">SUM(D31:D41)</f>
        <v>1561305</v>
      </c>
      <c r="E30" s="6">
        <f t="shared" si="6"/>
        <v>0</v>
      </c>
      <c r="F30" s="6"/>
      <c r="G30" s="18">
        <f t="shared" si="2"/>
        <v>1561305</v>
      </c>
      <c r="H30" s="18">
        <f t="shared" si="3"/>
        <v>1810</v>
      </c>
      <c r="I30" s="19"/>
      <c r="J30" s="24"/>
    </row>
    <row r="31" spans="1:10" ht="47.25" x14ac:dyDescent="0.25">
      <c r="A31" s="21"/>
      <c r="B31" s="1" t="s">
        <v>31</v>
      </c>
      <c r="C31" s="7">
        <v>97800</v>
      </c>
      <c r="D31" s="5">
        <f>12225*8</f>
        <v>97800</v>
      </c>
      <c r="E31" s="5">
        <v>0</v>
      </c>
      <c r="F31" s="5">
        <v>0</v>
      </c>
      <c r="G31" s="22">
        <f t="shared" si="2"/>
        <v>97800</v>
      </c>
      <c r="H31" s="22">
        <f t="shared" si="3"/>
        <v>0</v>
      </c>
      <c r="I31" s="19" t="s">
        <v>86</v>
      </c>
      <c r="J31" s="26"/>
    </row>
    <row r="32" spans="1:10" ht="47.25" x14ac:dyDescent="0.25">
      <c r="A32" s="21"/>
      <c r="B32" s="1" t="s">
        <v>32</v>
      </c>
      <c r="C32" s="7">
        <v>11425</v>
      </c>
      <c r="D32" s="5">
        <v>11425</v>
      </c>
      <c r="E32" s="5">
        <v>0</v>
      </c>
      <c r="F32" s="5">
        <v>0</v>
      </c>
      <c r="G32" s="22">
        <f t="shared" si="2"/>
        <v>11425</v>
      </c>
      <c r="H32" s="22">
        <f t="shared" si="3"/>
        <v>0</v>
      </c>
      <c r="I32" s="19" t="s">
        <v>87</v>
      </c>
      <c r="J32" s="26"/>
    </row>
    <row r="33" spans="1:12" ht="47.25" x14ac:dyDescent="0.25">
      <c r="A33" s="21"/>
      <c r="B33" s="1" t="s">
        <v>32</v>
      </c>
      <c r="C33" s="7">
        <v>26115</v>
      </c>
      <c r="D33" s="5">
        <v>26115</v>
      </c>
      <c r="E33" s="5">
        <v>0</v>
      </c>
      <c r="F33" s="5">
        <v>0</v>
      </c>
      <c r="G33" s="22">
        <f t="shared" si="2"/>
        <v>26115</v>
      </c>
      <c r="H33" s="22">
        <f t="shared" si="3"/>
        <v>0</v>
      </c>
      <c r="I33" s="19" t="s">
        <v>88</v>
      </c>
      <c r="J33" s="26"/>
    </row>
    <row r="34" spans="1:12" ht="47.25" x14ac:dyDescent="0.25">
      <c r="A34" s="21"/>
      <c r="B34" s="1" t="s">
        <v>33</v>
      </c>
      <c r="C34" s="7">
        <v>24535</v>
      </c>
      <c r="D34" s="5">
        <v>24535</v>
      </c>
      <c r="E34" s="5">
        <v>0</v>
      </c>
      <c r="F34" s="5">
        <v>0</v>
      </c>
      <c r="G34" s="22">
        <f t="shared" si="2"/>
        <v>24535</v>
      </c>
      <c r="H34" s="22">
        <f t="shared" si="3"/>
        <v>0</v>
      </c>
      <c r="I34" s="19" t="s">
        <v>89</v>
      </c>
      <c r="J34" s="26"/>
      <c r="L34" s="28"/>
    </row>
    <row r="35" spans="1:12" ht="47.25" x14ac:dyDescent="0.25">
      <c r="A35" s="21"/>
      <c r="B35" s="1" t="s">
        <v>34</v>
      </c>
      <c r="C35" s="7">
        <v>212900</v>
      </c>
      <c r="D35" s="5">
        <v>212900</v>
      </c>
      <c r="E35" s="5">
        <v>0</v>
      </c>
      <c r="F35" s="5">
        <v>0</v>
      </c>
      <c r="G35" s="22">
        <f t="shared" si="2"/>
        <v>212900</v>
      </c>
      <c r="H35" s="22">
        <f t="shared" si="3"/>
        <v>0</v>
      </c>
      <c r="I35" s="19" t="s">
        <v>35</v>
      </c>
      <c r="J35" s="26"/>
      <c r="L35" s="28"/>
    </row>
    <row r="36" spans="1:12" ht="63" x14ac:dyDescent="0.25">
      <c r="A36" s="21"/>
      <c r="B36" s="1" t="s">
        <v>36</v>
      </c>
      <c r="C36" s="7">
        <v>659980</v>
      </c>
      <c r="D36" s="5">
        <v>659980</v>
      </c>
      <c r="E36" s="5">
        <v>0</v>
      </c>
      <c r="F36" s="5">
        <v>0</v>
      </c>
      <c r="G36" s="22">
        <f t="shared" si="2"/>
        <v>659980</v>
      </c>
      <c r="H36" s="22">
        <f t="shared" si="3"/>
        <v>0</v>
      </c>
      <c r="I36" s="19" t="s">
        <v>37</v>
      </c>
      <c r="J36" s="26"/>
      <c r="L36" s="28"/>
    </row>
    <row r="37" spans="1:12" ht="47.25" x14ac:dyDescent="0.25">
      <c r="A37" s="21"/>
      <c r="B37" s="1" t="s">
        <v>38</v>
      </c>
      <c r="C37" s="7">
        <v>137990</v>
      </c>
      <c r="D37" s="5">
        <v>137990</v>
      </c>
      <c r="E37" s="5">
        <v>0</v>
      </c>
      <c r="F37" s="5">
        <v>0</v>
      </c>
      <c r="G37" s="22">
        <f t="shared" si="2"/>
        <v>137990</v>
      </c>
      <c r="H37" s="22">
        <f t="shared" si="3"/>
        <v>0</v>
      </c>
      <c r="I37" s="19" t="s">
        <v>39</v>
      </c>
      <c r="J37" s="26"/>
      <c r="L37" s="28"/>
    </row>
    <row r="38" spans="1:12" ht="47.25" x14ac:dyDescent="0.25">
      <c r="A38" s="21"/>
      <c r="B38" s="1" t="s">
        <v>40</v>
      </c>
      <c r="C38" s="7">
        <v>44990</v>
      </c>
      <c r="D38" s="5">
        <v>44990</v>
      </c>
      <c r="E38" s="5">
        <v>0</v>
      </c>
      <c r="F38" s="5">
        <v>0</v>
      </c>
      <c r="G38" s="22">
        <f t="shared" si="2"/>
        <v>44990</v>
      </c>
      <c r="H38" s="22">
        <f t="shared" si="3"/>
        <v>0</v>
      </c>
      <c r="I38" s="19" t="s">
        <v>41</v>
      </c>
      <c r="J38" s="26"/>
    </row>
    <row r="39" spans="1:12" ht="47.25" x14ac:dyDescent="0.25">
      <c r="A39" s="21"/>
      <c r="B39" s="1" t="s">
        <v>42</v>
      </c>
      <c r="C39" s="7">
        <v>136990</v>
      </c>
      <c r="D39" s="5">
        <v>136990</v>
      </c>
      <c r="E39" s="5">
        <v>0</v>
      </c>
      <c r="F39" s="5">
        <v>0</v>
      </c>
      <c r="G39" s="22">
        <f t="shared" si="2"/>
        <v>136990</v>
      </c>
      <c r="H39" s="22">
        <f t="shared" si="3"/>
        <v>0</v>
      </c>
      <c r="I39" s="19" t="s">
        <v>41</v>
      </c>
      <c r="J39" s="26"/>
    </row>
    <row r="40" spans="1:12" ht="47.25" x14ac:dyDescent="0.25">
      <c r="A40" s="21"/>
      <c r="B40" s="1" t="s">
        <v>43</v>
      </c>
      <c r="C40" s="7">
        <v>160000</v>
      </c>
      <c r="D40" s="5">
        <v>159990</v>
      </c>
      <c r="E40" s="5">
        <v>0</v>
      </c>
      <c r="F40" s="5">
        <v>0</v>
      </c>
      <c r="G40" s="22">
        <f t="shared" si="2"/>
        <v>159990</v>
      </c>
      <c r="H40" s="22">
        <f t="shared" si="3"/>
        <v>10</v>
      </c>
      <c r="I40" s="19" t="s">
        <v>25</v>
      </c>
      <c r="J40" s="40" t="s">
        <v>104</v>
      </c>
    </row>
    <row r="41" spans="1:12" ht="47.25" x14ac:dyDescent="0.25">
      <c r="A41" s="21"/>
      <c r="B41" s="1" t="s">
        <v>44</v>
      </c>
      <c r="C41" s="7">
        <v>50390</v>
      </c>
      <c r="D41" s="5">
        <v>48590</v>
      </c>
      <c r="E41" s="5">
        <v>0</v>
      </c>
      <c r="F41" s="5">
        <v>0</v>
      </c>
      <c r="G41" s="22">
        <f t="shared" si="2"/>
        <v>48590</v>
      </c>
      <c r="H41" s="22">
        <f t="shared" si="3"/>
        <v>1800</v>
      </c>
      <c r="I41" s="19" t="s">
        <v>45</v>
      </c>
      <c r="J41" s="42"/>
    </row>
    <row r="42" spans="1:12" x14ac:dyDescent="0.25">
      <c r="A42" s="12">
        <v>3</v>
      </c>
      <c r="B42" s="52" t="s">
        <v>46</v>
      </c>
      <c r="C42" s="6">
        <f>C43+C46+C50+C52+C57+C60+C69</f>
        <v>8932924</v>
      </c>
      <c r="D42" s="6">
        <f t="shared" ref="D42" si="7">D43+D46+D50+D52+D57+D60+D69</f>
        <v>4066072.02</v>
      </c>
      <c r="E42" s="6">
        <f>E43+E46+E50+E52+E57+E60+E69</f>
        <v>3370602.76</v>
      </c>
      <c r="F42" s="6">
        <f>F43+F46+F50+F52+F57+F60+F69</f>
        <v>885408.56</v>
      </c>
      <c r="G42" s="18">
        <f>D42+E42+F42</f>
        <v>8322083.3399999999</v>
      </c>
      <c r="H42" s="18">
        <f>C42-G42</f>
        <v>610840.66000000015</v>
      </c>
      <c r="I42" s="19"/>
      <c r="J42" s="26"/>
    </row>
    <row r="43" spans="1:12" ht="47.25" x14ac:dyDescent="0.25">
      <c r="A43" s="12"/>
      <c r="B43" s="55" t="s">
        <v>47</v>
      </c>
      <c r="C43" s="6">
        <f>C44+C45</f>
        <v>654350</v>
      </c>
      <c r="D43" s="6">
        <f t="shared" ref="D43:F43" si="8">D44+D45</f>
        <v>76257.599999999991</v>
      </c>
      <c r="E43" s="6">
        <f t="shared" si="8"/>
        <v>55602.799999999996</v>
      </c>
      <c r="F43" s="6">
        <f t="shared" si="8"/>
        <v>-19667.439999999999</v>
      </c>
      <c r="G43" s="18">
        <f t="shared" si="2"/>
        <v>112192.95999999999</v>
      </c>
      <c r="H43" s="18">
        <f>C43-G43</f>
        <v>542157.04</v>
      </c>
      <c r="I43" s="19"/>
      <c r="J43" s="26"/>
    </row>
    <row r="44" spans="1:12" ht="157.5" x14ac:dyDescent="0.25">
      <c r="A44" s="21"/>
      <c r="B44" s="1" t="s">
        <v>48</v>
      </c>
      <c r="C44" s="7">
        <v>630000</v>
      </c>
      <c r="D44" s="5">
        <f>11580.8+2576+4034.38+9.53+50674</f>
        <v>68874.709999999992</v>
      </c>
      <c r="E44" s="5">
        <f>732.63+12462.98+32668.05</f>
        <v>45863.659999999996</v>
      </c>
      <c r="F44" s="5">
        <v>-19667.439999999999</v>
      </c>
      <c r="G44" s="22">
        <f t="shared" si="2"/>
        <v>95070.93</v>
      </c>
      <c r="H44" s="22">
        <f t="shared" si="3"/>
        <v>534929.07000000007</v>
      </c>
      <c r="I44" s="19" t="s">
        <v>93</v>
      </c>
      <c r="J44" s="21" t="s">
        <v>133</v>
      </c>
    </row>
    <row r="45" spans="1:12" ht="94.5" x14ac:dyDescent="0.25">
      <c r="A45" s="21"/>
      <c r="B45" s="1" t="s">
        <v>49</v>
      </c>
      <c r="C45" s="7">
        <v>24350</v>
      </c>
      <c r="D45" s="5">
        <f>4869.57+2513.32</f>
        <v>7382.8899999999994</v>
      </c>
      <c r="E45" s="5">
        <f>4869.57*2</f>
        <v>9739.14</v>
      </c>
      <c r="F45" s="5">
        <v>0</v>
      </c>
      <c r="G45" s="22">
        <f t="shared" si="2"/>
        <v>17122.03</v>
      </c>
      <c r="H45" s="22">
        <f t="shared" si="3"/>
        <v>7227.9700000000012</v>
      </c>
      <c r="I45" s="19" t="s">
        <v>92</v>
      </c>
      <c r="J45" s="21" t="s">
        <v>106</v>
      </c>
    </row>
    <row r="46" spans="1:12" ht="31.5" x14ac:dyDescent="0.25">
      <c r="A46" s="12"/>
      <c r="B46" s="51" t="s">
        <v>51</v>
      </c>
      <c r="C46" s="6">
        <f>SUM(C47:C49)</f>
        <v>628008</v>
      </c>
      <c r="D46" s="6">
        <f t="shared" ref="D46:F46" si="9">SUM(D47:D49)</f>
        <v>628008</v>
      </c>
      <c r="E46" s="6">
        <f t="shared" si="9"/>
        <v>0</v>
      </c>
      <c r="F46" s="6">
        <f t="shared" si="9"/>
        <v>0</v>
      </c>
      <c r="G46" s="18">
        <f t="shared" si="2"/>
        <v>628008</v>
      </c>
      <c r="H46" s="18">
        <f t="shared" si="3"/>
        <v>0</v>
      </c>
      <c r="I46" s="19"/>
      <c r="J46" s="26"/>
    </row>
    <row r="47" spans="1:12" ht="31.5" x14ac:dyDescent="0.25">
      <c r="A47" s="21"/>
      <c r="B47" s="56" t="s">
        <v>52</v>
      </c>
      <c r="C47" s="7">
        <v>600000</v>
      </c>
      <c r="D47" s="5">
        <v>600000</v>
      </c>
      <c r="E47" s="5">
        <v>0</v>
      </c>
      <c r="F47" s="5">
        <v>0</v>
      </c>
      <c r="G47" s="22">
        <f t="shared" si="2"/>
        <v>600000</v>
      </c>
      <c r="H47" s="22">
        <f t="shared" si="3"/>
        <v>0</v>
      </c>
      <c r="I47" s="19" t="s">
        <v>53</v>
      </c>
      <c r="J47" s="26"/>
    </row>
    <row r="48" spans="1:12" ht="47.25" x14ac:dyDescent="0.25">
      <c r="A48" s="21"/>
      <c r="B48" s="57" t="s">
        <v>54</v>
      </c>
      <c r="C48" s="7">
        <v>3388</v>
      </c>
      <c r="D48" s="5">
        <v>3388</v>
      </c>
      <c r="E48" s="5">
        <v>0</v>
      </c>
      <c r="F48" s="5">
        <v>0</v>
      </c>
      <c r="G48" s="22">
        <f t="shared" si="2"/>
        <v>3388</v>
      </c>
      <c r="H48" s="22">
        <f t="shared" si="3"/>
        <v>0</v>
      </c>
      <c r="I48" s="19" t="s">
        <v>55</v>
      </c>
      <c r="J48" s="26"/>
    </row>
    <row r="49" spans="1:10" ht="47.25" x14ac:dyDescent="0.25">
      <c r="A49" s="21"/>
      <c r="B49" s="57" t="s">
        <v>56</v>
      </c>
      <c r="C49" s="7">
        <v>24620</v>
      </c>
      <c r="D49" s="5">
        <v>24620</v>
      </c>
      <c r="E49" s="5">
        <v>0</v>
      </c>
      <c r="F49" s="5">
        <v>0</v>
      </c>
      <c r="G49" s="22">
        <f t="shared" si="2"/>
        <v>24620</v>
      </c>
      <c r="H49" s="22">
        <f t="shared" si="3"/>
        <v>0</v>
      </c>
      <c r="I49" s="19" t="s">
        <v>57</v>
      </c>
      <c r="J49" s="26"/>
    </row>
    <row r="50" spans="1:10" x14ac:dyDescent="0.25">
      <c r="A50" s="12"/>
      <c r="B50" s="55" t="s">
        <v>58</v>
      </c>
      <c r="C50" s="6">
        <f>C51</f>
        <v>500000</v>
      </c>
      <c r="D50" s="6">
        <f t="shared" ref="D50:F50" si="10">D51</f>
        <v>400000</v>
      </c>
      <c r="E50" s="6">
        <f t="shared" si="10"/>
        <v>100000</v>
      </c>
      <c r="F50" s="6">
        <f t="shared" si="10"/>
        <v>0</v>
      </c>
      <c r="G50" s="18">
        <f t="shared" si="2"/>
        <v>500000</v>
      </c>
      <c r="H50" s="18">
        <f t="shared" si="3"/>
        <v>0</v>
      </c>
      <c r="I50" s="19"/>
      <c r="J50" s="26"/>
    </row>
    <row r="51" spans="1:10" ht="78.75" x14ac:dyDescent="0.25">
      <c r="A51" s="21"/>
      <c r="B51" s="8" t="s">
        <v>59</v>
      </c>
      <c r="C51" s="7">
        <v>500000</v>
      </c>
      <c r="D51" s="5">
        <v>400000</v>
      </c>
      <c r="E51" s="5">
        <v>100000</v>
      </c>
      <c r="F51" s="5">
        <v>0</v>
      </c>
      <c r="G51" s="22">
        <f t="shared" si="2"/>
        <v>500000</v>
      </c>
      <c r="H51" s="22">
        <f t="shared" si="3"/>
        <v>0</v>
      </c>
      <c r="I51" s="19" t="s">
        <v>90</v>
      </c>
      <c r="J51" s="26"/>
    </row>
    <row r="52" spans="1:10" ht="47.25" x14ac:dyDescent="0.25">
      <c r="A52" s="12"/>
      <c r="B52" s="2" t="s">
        <v>60</v>
      </c>
      <c r="C52" s="6">
        <f>SUM(C53:C56)</f>
        <v>4483000</v>
      </c>
      <c r="D52" s="6">
        <f t="shared" ref="D52:F52" si="11">SUM(D53:D56)</f>
        <v>1343000</v>
      </c>
      <c r="E52" s="6">
        <f t="shared" si="11"/>
        <v>2645000</v>
      </c>
      <c r="F52" s="6">
        <f t="shared" si="11"/>
        <v>495000</v>
      </c>
      <c r="G52" s="18">
        <f t="shared" si="2"/>
        <v>4483000</v>
      </c>
      <c r="H52" s="18">
        <f t="shared" si="3"/>
        <v>0</v>
      </c>
      <c r="I52" s="19"/>
      <c r="J52" s="26"/>
    </row>
    <row r="53" spans="1:10" ht="164.25" customHeight="1" x14ac:dyDescent="0.25">
      <c r="A53" s="21"/>
      <c r="B53" s="1" t="s">
        <v>61</v>
      </c>
      <c r="C53" s="7">
        <v>203000</v>
      </c>
      <c r="D53" s="5">
        <f>4*50750</f>
        <v>203000</v>
      </c>
      <c r="E53" s="5">
        <v>0</v>
      </c>
      <c r="F53" s="5">
        <v>0</v>
      </c>
      <c r="G53" s="22">
        <f t="shared" si="2"/>
        <v>203000</v>
      </c>
      <c r="H53" s="22">
        <f t="shared" si="3"/>
        <v>0</v>
      </c>
      <c r="I53" s="19" t="s">
        <v>85</v>
      </c>
      <c r="J53" s="24"/>
    </row>
    <row r="54" spans="1:10" ht="220.5" x14ac:dyDescent="0.25">
      <c r="A54" s="21"/>
      <c r="B54" s="1" t="s">
        <v>62</v>
      </c>
      <c r="C54" s="7">
        <v>1560000</v>
      </c>
      <c r="D54" s="5">
        <f>390000*2</f>
        <v>780000</v>
      </c>
      <c r="E54" s="5">
        <f>390000*2</f>
        <v>780000</v>
      </c>
      <c r="F54" s="5">
        <v>0</v>
      </c>
      <c r="G54" s="22">
        <f t="shared" si="2"/>
        <v>1560000</v>
      </c>
      <c r="H54" s="22">
        <f t="shared" si="3"/>
        <v>0</v>
      </c>
      <c r="I54" s="19" t="s">
        <v>112</v>
      </c>
      <c r="J54" s="24"/>
    </row>
    <row r="55" spans="1:10" ht="85.5" customHeight="1" x14ac:dyDescent="0.25">
      <c r="A55" s="21"/>
      <c r="B55" s="1" t="s">
        <v>63</v>
      </c>
      <c r="C55" s="7">
        <v>720000</v>
      </c>
      <c r="D55" s="5">
        <f>180000*2</f>
        <v>360000</v>
      </c>
      <c r="E55" s="5">
        <f>180000*2</f>
        <v>360000</v>
      </c>
      <c r="F55" s="5">
        <v>0</v>
      </c>
      <c r="G55" s="22">
        <f t="shared" si="2"/>
        <v>720000</v>
      </c>
      <c r="H55" s="22">
        <f t="shared" si="3"/>
        <v>0</v>
      </c>
      <c r="I55" s="19" t="s">
        <v>111</v>
      </c>
      <c r="J55" s="27" t="s">
        <v>136</v>
      </c>
    </row>
    <row r="56" spans="1:10" ht="357" x14ac:dyDescent="0.25">
      <c r="A56" s="21"/>
      <c r="B56" s="1" t="s">
        <v>64</v>
      </c>
      <c r="C56" s="7">
        <v>2000000</v>
      </c>
      <c r="D56" s="5">
        <v>0</v>
      </c>
      <c r="E56" s="5">
        <f>1085000+240000+180000</f>
        <v>1505000</v>
      </c>
      <c r="F56" s="5">
        <v>495000</v>
      </c>
      <c r="G56" s="22">
        <f>D56+E56+F56</f>
        <v>2000000</v>
      </c>
      <c r="H56" s="22">
        <f t="shared" si="3"/>
        <v>0</v>
      </c>
      <c r="I56" s="38" t="s">
        <v>138</v>
      </c>
      <c r="J56" s="21" t="s">
        <v>135</v>
      </c>
    </row>
    <row r="57" spans="1:10" ht="78.75" x14ac:dyDescent="0.25">
      <c r="A57" s="12"/>
      <c r="B57" s="2" t="s">
        <v>65</v>
      </c>
      <c r="C57" s="6">
        <f>SUM(C58:C59)</f>
        <v>75000</v>
      </c>
      <c r="D57" s="6">
        <f t="shared" ref="D57:F57" si="12">SUM(D58:D59)</f>
        <v>30806.42</v>
      </c>
      <c r="E57" s="6">
        <f t="shared" si="12"/>
        <v>19999.96</v>
      </c>
      <c r="F57" s="6">
        <f t="shared" si="12"/>
        <v>0</v>
      </c>
      <c r="G57" s="18">
        <f t="shared" si="2"/>
        <v>50806.38</v>
      </c>
      <c r="H57" s="18">
        <f t="shared" si="3"/>
        <v>24193.620000000003</v>
      </c>
      <c r="I57" s="19"/>
      <c r="J57" s="26"/>
    </row>
    <row r="58" spans="1:10" ht="63" x14ac:dyDescent="0.25">
      <c r="A58" s="21"/>
      <c r="B58" s="1" t="s">
        <v>66</v>
      </c>
      <c r="C58" s="7">
        <v>15000</v>
      </c>
      <c r="D58" s="5">
        <v>15000</v>
      </c>
      <c r="E58" s="5">
        <v>0</v>
      </c>
      <c r="F58" s="5">
        <v>0</v>
      </c>
      <c r="G58" s="22">
        <f t="shared" si="2"/>
        <v>15000</v>
      </c>
      <c r="H58" s="22">
        <f t="shared" si="3"/>
        <v>0</v>
      </c>
      <c r="I58" s="19" t="s">
        <v>50</v>
      </c>
      <c r="J58" s="26"/>
    </row>
    <row r="59" spans="1:10" ht="78.75" x14ac:dyDescent="0.25">
      <c r="A59" s="21"/>
      <c r="B59" s="1" t="s">
        <v>67</v>
      </c>
      <c r="C59" s="7">
        <v>60000</v>
      </c>
      <c r="D59" s="5">
        <f>9999.98+5806.44</f>
        <v>15806.419999999998</v>
      </c>
      <c r="E59" s="5">
        <f>9999.98*2</f>
        <v>19999.96</v>
      </c>
      <c r="F59" s="5"/>
      <c r="G59" s="22">
        <f t="shared" si="2"/>
        <v>35806.379999999997</v>
      </c>
      <c r="H59" s="22">
        <f t="shared" si="3"/>
        <v>24193.620000000003</v>
      </c>
      <c r="I59" s="19" t="s">
        <v>91</v>
      </c>
      <c r="J59" s="37" t="s">
        <v>105</v>
      </c>
    </row>
    <row r="60" spans="1:10" ht="47.25" x14ac:dyDescent="0.25">
      <c r="A60" s="12"/>
      <c r="B60" s="2" t="s">
        <v>68</v>
      </c>
      <c r="C60" s="6">
        <f>C61+C65</f>
        <v>2202000</v>
      </c>
      <c r="D60" s="6">
        <f t="shared" ref="D60:F60" si="13">D61+D65</f>
        <v>1588000</v>
      </c>
      <c r="E60" s="6">
        <f t="shared" si="13"/>
        <v>550000</v>
      </c>
      <c r="F60" s="6">
        <f t="shared" si="13"/>
        <v>64000</v>
      </c>
      <c r="G60" s="18">
        <f t="shared" si="2"/>
        <v>2202000</v>
      </c>
      <c r="H60" s="18">
        <f t="shared" si="3"/>
        <v>0</v>
      </c>
      <c r="I60" s="19"/>
      <c r="J60" s="26"/>
    </row>
    <row r="61" spans="1:10" ht="47.25" x14ac:dyDescent="0.25">
      <c r="A61" s="12"/>
      <c r="B61" s="2" t="s">
        <v>69</v>
      </c>
      <c r="C61" s="6">
        <f>SUM(C62:C64)</f>
        <v>1602000</v>
      </c>
      <c r="D61" s="6">
        <f t="shared" ref="D61:F61" si="14">SUM(D62:D64)</f>
        <v>1252000</v>
      </c>
      <c r="E61" s="6">
        <f t="shared" si="14"/>
        <v>350000</v>
      </c>
      <c r="F61" s="6">
        <f t="shared" si="14"/>
        <v>0</v>
      </c>
      <c r="G61" s="18">
        <f t="shared" si="2"/>
        <v>1602000</v>
      </c>
      <c r="H61" s="18">
        <f t="shared" si="3"/>
        <v>0</v>
      </c>
      <c r="I61" s="19"/>
      <c r="J61" s="26"/>
    </row>
    <row r="62" spans="1:10" ht="99.95" customHeight="1" x14ac:dyDescent="0.25">
      <c r="A62" s="21"/>
      <c r="B62" s="1" t="s">
        <v>70</v>
      </c>
      <c r="C62" s="7">
        <v>1050000</v>
      </c>
      <c r="D62" s="5">
        <f>175000*4</f>
        <v>700000</v>
      </c>
      <c r="E62" s="5">
        <f>175000*2</f>
        <v>350000</v>
      </c>
      <c r="F62" s="5">
        <v>0</v>
      </c>
      <c r="G62" s="22">
        <f t="shared" si="2"/>
        <v>1050000</v>
      </c>
      <c r="H62" s="22">
        <f t="shared" si="3"/>
        <v>0</v>
      </c>
      <c r="I62" s="19" t="s">
        <v>110</v>
      </c>
      <c r="J62" s="27"/>
    </row>
    <row r="63" spans="1:10" ht="47.25" x14ac:dyDescent="0.25">
      <c r="A63" s="21"/>
      <c r="B63" s="1" t="s">
        <v>71</v>
      </c>
      <c r="C63" s="7">
        <v>400000</v>
      </c>
      <c r="D63" s="5">
        <v>400000</v>
      </c>
      <c r="E63" s="5">
        <v>0</v>
      </c>
      <c r="F63" s="5">
        <v>0</v>
      </c>
      <c r="G63" s="22">
        <f t="shared" si="2"/>
        <v>400000</v>
      </c>
      <c r="H63" s="22">
        <f t="shared" si="3"/>
        <v>0</v>
      </c>
      <c r="I63" s="19" t="s">
        <v>117</v>
      </c>
      <c r="J63" s="27"/>
    </row>
    <row r="64" spans="1:10" ht="78.75" x14ac:dyDescent="0.25">
      <c r="A64" s="21"/>
      <c r="B64" s="1" t="s">
        <v>72</v>
      </c>
      <c r="C64" s="7">
        <v>152000</v>
      </c>
      <c r="D64" s="5">
        <v>152000</v>
      </c>
      <c r="E64" s="5">
        <v>0</v>
      </c>
      <c r="F64" s="5">
        <v>0</v>
      </c>
      <c r="G64" s="22">
        <f t="shared" si="2"/>
        <v>152000</v>
      </c>
      <c r="H64" s="22">
        <f t="shared" si="3"/>
        <v>0</v>
      </c>
      <c r="I64" s="19" t="s">
        <v>73</v>
      </c>
      <c r="J64" s="26"/>
    </row>
    <row r="65" spans="1:10" ht="47.25" x14ac:dyDescent="0.25">
      <c r="A65" s="12"/>
      <c r="B65" s="2" t="s">
        <v>74</v>
      </c>
      <c r="C65" s="6">
        <f>SUM(C66:C68)</f>
        <v>600000</v>
      </c>
      <c r="D65" s="6">
        <f t="shared" ref="D65:F65" si="15">SUM(D66:D68)</f>
        <v>336000</v>
      </c>
      <c r="E65" s="6">
        <f t="shared" si="15"/>
        <v>200000</v>
      </c>
      <c r="F65" s="6">
        <f t="shared" si="15"/>
        <v>64000</v>
      </c>
      <c r="G65" s="18">
        <f t="shared" si="2"/>
        <v>600000</v>
      </c>
      <c r="H65" s="18">
        <f t="shared" si="3"/>
        <v>0</v>
      </c>
      <c r="I65" s="19"/>
      <c r="J65" s="26"/>
    </row>
    <row r="66" spans="1:10" ht="78.75" x14ac:dyDescent="0.25">
      <c r="A66" s="21"/>
      <c r="B66" s="1" t="s">
        <v>75</v>
      </c>
      <c r="C66" s="7">
        <v>200000</v>
      </c>
      <c r="D66" s="5">
        <v>168000</v>
      </c>
      <c r="E66" s="5">
        <v>0</v>
      </c>
      <c r="F66" s="5">
        <v>32000</v>
      </c>
      <c r="G66" s="22">
        <f t="shared" si="2"/>
        <v>200000</v>
      </c>
      <c r="H66" s="22">
        <f t="shared" si="3"/>
        <v>0</v>
      </c>
      <c r="I66" s="19" t="s">
        <v>116</v>
      </c>
      <c r="J66" s="40" t="s">
        <v>137</v>
      </c>
    </row>
    <row r="67" spans="1:10" ht="78.75" x14ac:dyDescent="0.25">
      <c r="A67" s="21"/>
      <c r="B67" s="1" t="s">
        <v>76</v>
      </c>
      <c r="C67" s="7">
        <v>200000</v>
      </c>
      <c r="D67" s="5">
        <v>168000</v>
      </c>
      <c r="E67" s="5">
        <v>0</v>
      </c>
      <c r="F67" s="5">
        <v>32000</v>
      </c>
      <c r="G67" s="22">
        <f t="shared" si="2"/>
        <v>200000</v>
      </c>
      <c r="H67" s="22">
        <f t="shared" si="3"/>
        <v>0</v>
      </c>
      <c r="I67" s="19" t="s">
        <v>115</v>
      </c>
      <c r="J67" s="42"/>
    </row>
    <row r="68" spans="1:10" ht="69.95" customHeight="1" x14ac:dyDescent="0.25">
      <c r="A68" s="21"/>
      <c r="B68" s="1" t="s">
        <v>77</v>
      </c>
      <c r="C68" s="7">
        <v>200000</v>
      </c>
      <c r="D68" s="5">
        <v>0</v>
      </c>
      <c r="E68" s="5">
        <v>200000</v>
      </c>
      <c r="F68" s="5">
        <v>0</v>
      </c>
      <c r="G68" s="22">
        <f t="shared" si="2"/>
        <v>200000</v>
      </c>
      <c r="H68" s="22">
        <f t="shared" si="3"/>
        <v>0</v>
      </c>
      <c r="I68" s="19" t="s">
        <v>114</v>
      </c>
      <c r="J68" s="26"/>
    </row>
    <row r="69" spans="1:10" ht="31.5" x14ac:dyDescent="0.25">
      <c r="A69" s="12"/>
      <c r="B69" s="2" t="s">
        <v>78</v>
      </c>
      <c r="C69" s="6">
        <f>C70+C71</f>
        <v>390566</v>
      </c>
      <c r="D69" s="6">
        <f t="shared" ref="D69:E69" si="16">D70+D71</f>
        <v>0</v>
      </c>
      <c r="E69" s="6">
        <f t="shared" si="16"/>
        <v>0</v>
      </c>
      <c r="F69" s="6">
        <f>F70+F71</f>
        <v>346076</v>
      </c>
      <c r="G69" s="18">
        <f t="shared" si="2"/>
        <v>346076</v>
      </c>
      <c r="H69" s="18">
        <f>C69-G69</f>
        <v>44490</v>
      </c>
      <c r="I69" s="19"/>
      <c r="J69" s="26"/>
    </row>
    <row r="70" spans="1:10" ht="47.25" x14ac:dyDescent="0.25">
      <c r="A70" s="21"/>
      <c r="B70" s="1" t="s">
        <v>79</v>
      </c>
      <c r="C70" s="7">
        <v>200000</v>
      </c>
      <c r="D70" s="5">
        <v>0</v>
      </c>
      <c r="E70" s="5">
        <v>0</v>
      </c>
      <c r="F70" s="5">
        <v>152000</v>
      </c>
      <c r="G70" s="22">
        <f t="shared" si="2"/>
        <v>152000</v>
      </c>
      <c r="H70" s="22">
        <f t="shared" si="3"/>
        <v>48000</v>
      </c>
      <c r="I70" s="19" t="s">
        <v>131</v>
      </c>
      <c r="J70" s="39" t="s">
        <v>104</v>
      </c>
    </row>
    <row r="71" spans="1:10" ht="31.5" x14ac:dyDescent="0.25">
      <c r="A71" s="12"/>
      <c r="B71" s="2" t="s">
        <v>80</v>
      </c>
      <c r="C71" s="6">
        <f>SUM(C72:C74)</f>
        <v>190566</v>
      </c>
      <c r="D71" s="6">
        <f t="shared" ref="D71:E71" si="17">SUM(D72:D74)</f>
        <v>0</v>
      </c>
      <c r="E71" s="6">
        <f t="shared" si="17"/>
        <v>0</v>
      </c>
      <c r="F71" s="6">
        <f>SUM(F72:F74)</f>
        <v>194076</v>
      </c>
      <c r="G71" s="18">
        <f>D71+E71+F71</f>
        <v>194076</v>
      </c>
      <c r="H71" s="18">
        <f t="shared" si="3"/>
        <v>-3510</v>
      </c>
      <c r="I71" s="19"/>
      <c r="J71" s="26"/>
    </row>
    <row r="72" spans="1:10" ht="47.25" x14ac:dyDescent="0.25">
      <c r="A72" s="21"/>
      <c r="B72" s="1" t="s">
        <v>81</v>
      </c>
      <c r="C72" s="7">
        <v>33336</v>
      </c>
      <c r="D72" s="5">
        <v>0</v>
      </c>
      <c r="E72" s="5">
        <v>0</v>
      </c>
      <c r="F72" s="5">
        <v>33336</v>
      </c>
      <c r="G72" s="22">
        <f t="shared" ref="G72:G74" si="18">D72+E72+F72</f>
        <v>33336</v>
      </c>
      <c r="H72" s="22">
        <f t="shared" ref="H72:H74" si="19">C72-G72</f>
        <v>0</v>
      </c>
      <c r="I72" s="19" t="s">
        <v>128</v>
      </c>
      <c r="J72" s="39"/>
    </row>
    <row r="73" spans="1:10" ht="110.25" x14ac:dyDescent="0.25">
      <c r="A73" s="21"/>
      <c r="B73" s="1" t="s">
        <v>82</v>
      </c>
      <c r="C73" s="7">
        <v>97230</v>
      </c>
      <c r="D73" s="5">
        <v>0</v>
      </c>
      <c r="E73" s="5">
        <v>0</v>
      </c>
      <c r="F73" s="5">
        <f>97230</f>
        <v>97230</v>
      </c>
      <c r="G73" s="22">
        <f t="shared" si="18"/>
        <v>97230</v>
      </c>
      <c r="H73" s="22">
        <f t="shared" si="19"/>
        <v>0</v>
      </c>
      <c r="I73" s="19" t="s">
        <v>134</v>
      </c>
      <c r="J73" s="26"/>
    </row>
    <row r="74" spans="1:10" ht="47.25" x14ac:dyDescent="0.25">
      <c r="A74" s="21"/>
      <c r="B74" s="1" t="s">
        <v>83</v>
      </c>
      <c r="C74" s="7">
        <v>60000</v>
      </c>
      <c r="D74" s="5">
        <v>0</v>
      </c>
      <c r="E74" s="5">
        <v>0</v>
      </c>
      <c r="F74" s="5">
        <v>63510</v>
      </c>
      <c r="G74" s="22">
        <f t="shared" si="18"/>
        <v>63510</v>
      </c>
      <c r="H74" s="22">
        <f t="shared" si="19"/>
        <v>-3510</v>
      </c>
      <c r="I74" s="19" t="s">
        <v>124</v>
      </c>
      <c r="J74" s="39" t="s">
        <v>129</v>
      </c>
    </row>
    <row r="75" spans="1:10" x14ac:dyDescent="0.25">
      <c r="A75" s="12"/>
      <c r="B75" s="2" t="s">
        <v>84</v>
      </c>
      <c r="C75" s="6">
        <f>C7+C42+C30</f>
        <v>15276811</v>
      </c>
      <c r="D75" s="25">
        <f>D7+D42+D30</f>
        <v>8805337.6699999999</v>
      </c>
      <c r="E75" s="25">
        <f>E7+E42+E30</f>
        <v>4820980.46</v>
      </c>
      <c r="F75" s="25">
        <f>F7+F42+F30</f>
        <v>899159.39</v>
      </c>
      <c r="G75" s="18">
        <f>D75+E75+F75</f>
        <v>14525477.52</v>
      </c>
      <c r="H75" s="18">
        <f>C75-G75</f>
        <v>751333.48000000045</v>
      </c>
      <c r="I75" s="19"/>
      <c r="J75" s="26"/>
    </row>
    <row r="76" spans="1:10" x14ac:dyDescent="0.25">
      <c r="A76" s="29"/>
    </row>
    <row r="77" spans="1:10" ht="174.75" customHeight="1" x14ac:dyDescent="0.25">
      <c r="A77" s="29"/>
      <c r="B77" s="34" t="s">
        <v>100</v>
      </c>
    </row>
    <row r="78" spans="1:10" x14ac:dyDescent="0.25">
      <c r="A78" s="29"/>
    </row>
    <row r="79" spans="1:10" x14ac:dyDescent="0.25">
      <c r="A79" s="29"/>
    </row>
    <row r="80" spans="1:10"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35"/>
    </row>
    <row r="98" spans="1:1" x14ac:dyDescent="0.25">
      <c r="A98" s="35"/>
    </row>
  </sheetData>
  <mergeCells count="10">
    <mergeCell ref="J20:J24"/>
    <mergeCell ref="J40:J41"/>
    <mergeCell ref="J66:J67"/>
    <mergeCell ref="A1:J1"/>
    <mergeCell ref="A2:J2"/>
    <mergeCell ref="A3:J3"/>
    <mergeCell ref="A4:J4"/>
    <mergeCell ref="I16:I17"/>
    <mergeCell ref="J16:J17"/>
    <mergeCell ref="J14:J15"/>
  </mergeCells>
  <phoneticPr fontId="7" type="noConversion"/>
  <pageMargins left="0.70866141732283472" right="0.70866141732283472" top="0.74803149606299213" bottom="0.74803149606299213" header="0.31496062992125984" footer="0.31496062992125984"/>
  <pageSetup paperSize="9" scale="50" fitToHeight="0" orientation="landscape" r:id="rId1"/>
  <headerFoot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c:creator>
  <cp:lastModifiedBy>PC</cp:lastModifiedBy>
  <cp:lastPrinted>2020-12-03T11:10:12Z</cp:lastPrinted>
  <dcterms:created xsi:type="dcterms:W3CDTF">2015-06-05T18:19:34Z</dcterms:created>
  <dcterms:modified xsi:type="dcterms:W3CDTF">2020-12-03T11:10:16Z</dcterms:modified>
</cp:coreProperties>
</file>